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potniki" sheetId="1" r:id="rId4"/>
    <sheet state="visible" name="Popotnice" sheetId="2" r:id="rId5"/>
    <sheet state="visible" name="Raziskovalci in grče" sheetId="3" r:id="rId6"/>
    <sheet state="visible" name="Raziskovalke in grčice" sheetId="4" r:id="rId7"/>
    <sheet state="visible" name="Rod" sheetId="5" r:id="rId8"/>
  </sheets>
  <definedNames/>
  <calcPr/>
</workbook>
</file>

<file path=xl/sharedStrings.xml><?xml version="1.0" encoding="utf-8"?>
<sst xmlns="http://schemas.openxmlformats.org/spreadsheetml/2006/main" count="205" uniqueCount="46">
  <si>
    <t>Popotniki - neURADNI REZULTATI</t>
  </si>
  <si>
    <t>#</t>
  </si>
  <si>
    <t>Št. ekipe</t>
  </si>
  <si>
    <t>Ime ekipe</t>
  </si>
  <si>
    <t>Rod</t>
  </si>
  <si>
    <t xml:space="preserve">Točke </t>
  </si>
  <si>
    <t>Izkaznica</t>
  </si>
  <si>
    <t>Topotesti</t>
  </si>
  <si>
    <t>Vrisovanje 
1. dan</t>
  </si>
  <si>
    <t>Morse</t>
  </si>
  <si>
    <t>Skica poti</t>
  </si>
  <si>
    <t>Opis poti</t>
  </si>
  <si>
    <t>Profil
terena</t>
  </si>
  <si>
    <t>Minsko polje - prehod</t>
  </si>
  <si>
    <t>Skica
minskega
polja</t>
  </si>
  <si>
    <t>Kroki</t>
  </si>
  <si>
    <t>Prihod 
pod 
kotom</t>
  </si>
  <si>
    <t>Naloga
org.</t>
  </si>
  <si>
    <t>Hitrostna etapa</t>
  </si>
  <si>
    <t>KT 1. dan</t>
  </si>
  <si>
    <t>Časovnica 1. dan</t>
  </si>
  <si>
    <t>Bivak</t>
  </si>
  <si>
    <t>Ogenj</t>
  </si>
  <si>
    <t>Topel
obrok</t>
  </si>
  <si>
    <t>Vrisovanje 
2. dan</t>
  </si>
  <si>
    <t>Semafor</t>
  </si>
  <si>
    <t>Pregled
opreme</t>
  </si>
  <si>
    <t>Skica
terena</t>
  </si>
  <si>
    <t>Prva
pomoč</t>
  </si>
  <si>
    <t>Pionirski objekt</t>
  </si>
  <si>
    <t>KT 2. dan</t>
  </si>
  <si>
    <t>Časovnica 2. dan</t>
  </si>
  <si>
    <t xml:space="preserve">Čas </t>
  </si>
  <si>
    <t>Točke za čas</t>
  </si>
  <si>
    <t>Pravilnost</t>
  </si>
  <si>
    <t>Razdalja 
[m]</t>
  </si>
  <si>
    <t>Točke</t>
  </si>
  <si>
    <t>Čas</t>
  </si>
  <si>
    <t>Odbitek</t>
  </si>
  <si>
    <t>Največje možno število točk</t>
  </si>
  <si>
    <t>Ekipe izven konkurence so označene s !</t>
  </si>
  <si>
    <t>Popotnice - neURADNI REZULTATI</t>
  </si>
  <si>
    <t>Raziskovalci in grče - neURADNI REZULTATI</t>
  </si>
  <si>
    <t>Raziskovalke in grčice - neURADNI REZULTATI</t>
  </si>
  <si>
    <t>Rodovi skupno - neURADNI REZULTATI</t>
  </si>
  <si>
    <t>Ekipe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</si>
</sst>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&quot;:&quot;ss"/>
    <numFmt numFmtId="165" formatCode="H:mm:ss"/>
    <numFmt numFmtId="166" formatCode="#,##0.0"/>
  </numFmts>
  <fonts count="15">
    <font>
      <sz val="10.0"/>
      <color rgb="FF000000"/>
      <name val="Arial"/>
      <scheme val="minor"/>
    </font>
    <font>
      <b/>
      <sz val="14.0"/>
      <color rgb="FF000000"/>
      <name val="Calibri"/>
    </font>
    <font>
      <b/>
      <sz val="11.0"/>
      <color rgb="FF666666"/>
      <name val="Calibri"/>
    </font>
    <font/>
    <font>
      <b/>
      <sz val="9.0"/>
      <color rgb="FF666666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0.0"/>
      <color theme="1"/>
      <name val="Calibri"/>
    </font>
    <font>
      <color theme="1"/>
      <name val="Calibri"/>
    </font>
    <font>
      <b/>
      <color rgb="FF666666"/>
      <name val="Calibri"/>
    </font>
    <font>
      <sz val="10.0"/>
      <color rgb="FF666666"/>
      <name val="Calibri"/>
    </font>
    <font>
      <sz val="11.0"/>
      <color theme="1"/>
      <name val="Calibri"/>
    </font>
    <font>
      <sz val="12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6">
    <border/>
    <border>
      <right style="medium">
        <color rgb="FFD9D9D9"/>
      </right>
    </border>
    <border>
      <bottom style="medium">
        <color rgb="FFD9D9D9"/>
      </bottom>
    </border>
    <border>
      <right style="medium">
        <color rgb="FFD9D9D9"/>
      </right>
      <bottom style="medium">
        <color rgb="FFD9D9D9"/>
      </bottom>
    </border>
    <border>
      <top style="medium">
        <color rgb="FFD9D9D9"/>
      </top>
    </border>
    <border>
      <right style="medium">
        <color rgb="FFD9D9D9"/>
      </right>
      <top style="medium">
        <color rgb="FFD9D9D9"/>
      </top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bottom"/>
    </xf>
    <xf borderId="0" fillId="2" fontId="2" numFmtId="0" xfId="0" applyAlignment="1" applyFont="1">
      <alignment horizontal="center" readingOrder="0" vertical="center"/>
    </xf>
    <xf borderId="1" fillId="0" fontId="3" numFmtId="0" xfId="0" applyBorder="1" applyFont="1"/>
    <xf borderId="0" fillId="2" fontId="2" numFmtId="0" xfId="0" applyAlignment="1" applyFont="1">
      <alignment horizontal="center" readingOrder="0" vertical="bottom"/>
    </xf>
    <xf borderId="0" fillId="2" fontId="2" numFmtId="0" xfId="0" applyAlignment="1" applyFont="1">
      <alignment readingOrder="0" vertical="bottom"/>
    </xf>
    <xf borderId="1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2" fillId="2" fontId="4" numFmtId="0" xfId="0" applyAlignment="1" applyBorder="1" applyFont="1">
      <alignment horizontal="center" readingOrder="0" vertical="center"/>
    </xf>
    <xf borderId="2" fillId="2" fontId="2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center" readingOrder="0" vertical="center"/>
    </xf>
    <xf borderId="2" fillId="2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0" fillId="0" fontId="5" numFmtId="0" xfId="0" applyFont="1"/>
    <xf borderId="0" fillId="0" fontId="6" numFmtId="0" xfId="0" applyAlignment="1" applyFont="1">
      <alignment readingOrder="0"/>
    </xf>
    <xf borderId="0" fillId="0" fontId="5" numFmtId="0" xfId="0" applyAlignment="1" applyFont="1">
      <alignment horizontal="right" readingOrder="0" vertical="bottom"/>
    </xf>
    <xf borderId="0" fillId="0" fontId="5" numFmtId="1" xfId="0" applyFont="1" applyNumberFormat="1"/>
    <xf borderId="0" fillId="0" fontId="7" numFmtId="164" xfId="0" applyAlignment="1" applyFont="1" applyNumberFormat="1">
      <alignment vertical="bottom"/>
    </xf>
    <xf borderId="0" fillId="0" fontId="5" numFmtId="1" xfId="0" applyAlignment="1" applyFont="1" applyNumberFormat="1">
      <alignment vertical="bottom"/>
    </xf>
    <xf borderId="1" fillId="0" fontId="5" numFmtId="1" xfId="0" applyAlignment="1" applyBorder="1" applyFont="1" applyNumberFormat="1">
      <alignment vertical="bottom"/>
    </xf>
    <xf borderId="0" fillId="0" fontId="7" numFmtId="0" xfId="0" applyFont="1"/>
    <xf borderId="0" fillId="0" fontId="5" numFmtId="1" xfId="0" applyAlignment="1" applyFont="1" applyNumberFormat="1">
      <alignment readingOrder="0"/>
    </xf>
    <xf borderId="0" fillId="0" fontId="7" numFmtId="164" xfId="0" applyFont="1" applyNumberFormat="1"/>
    <xf borderId="0" fillId="0" fontId="7" numFmtId="165" xfId="0" applyFont="1" applyNumberFormat="1"/>
    <xf borderId="1" fillId="0" fontId="5" numFmtId="1" xfId="0" applyBorder="1" applyFont="1" applyNumberFormat="1"/>
    <xf borderId="1" fillId="0" fontId="5" numFmtId="0" xfId="0" applyBorder="1" applyFont="1"/>
    <xf borderId="0" fillId="0" fontId="8" numFmtId="164" xfId="0" applyFont="1" applyNumberFormat="1"/>
    <xf borderId="0" fillId="0" fontId="5" numFmtId="3" xfId="0" applyFont="1" applyNumberFormat="1"/>
    <xf borderId="0" fillId="0" fontId="8" numFmtId="0" xfId="0" applyFont="1"/>
    <xf borderId="0" fillId="0" fontId="5" numFmtId="0" xfId="0" applyAlignment="1" applyFont="1">
      <alignment readingOrder="0"/>
    </xf>
    <xf borderId="0" fillId="0" fontId="5" numFmtId="0" xfId="0" applyAlignment="1" applyFont="1">
      <alignment vertical="bottom"/>
    </xf>
    <xf borderId="1" fillId="0" fontId="5" numFmtId="0" xfId="0" applyAlignment="1" applyBorder="1" applyFont="1">
      <alignment vertical="bottom"/>
    </xf>
    <xf borderId="0" fillId="0" fontId="7" numFmtId="164" xfId="0" applyAlignment="1" applyFont="1" applyNumberFormat="1">
      <alignment horizontal="right" vertical="bottom"/>
    </xf>
    <xf borderId="0" fillId="0" fontId="5" numFmtId="3" xfId="0" applyAlignment="1" applyFont="1" applyNumberFormat="1">
      <alignment readingOrder="0"/>
    </xf>
    <xf borderId="1" fillId="0" fontId="5" numFmtId="0" xfId="0" applyAlignment="1" applyBorder="1" applyFont="1">
      <alignment horizontal="right" vertical="bottom"/>
    </xf>
    <xf borderId="0" fillId="0" fontId="6" numFmtId="0" xfId="0" applyFont="1"/>
    <xf borderId="1" fillId="0" fontId="5" numFmtId="0" xfId="0" applyAlignment="1" applyBorder="1" applyFont="1">
      <alignment readingOrder="0" vertical="bottom"/>
    </xf>
    <xf borderId="2" fillId="0" fontId="7" numFmtId="164" xfId="0" applyAlignment="1" applyBorder="1" applyFont="1" applyNumberFormat="1">
      <alignment vertical="bottom"/>
    </xf>
    <xf borderId="2" fillId="0" fontId="5" numFmtId="0" xfId="0" applyAlignment="1" applyBorder="1" applyFont="1">
      <alignment vertical="bottom"/>
    </xf>
    <xf borderId="3" fillId="0" fontId="5" numFmtId="0" xfId="0" applyAlignment="1" applyBorder="1" applyFont="1">
      <alignment vertical="bottom"/>
    </xf>
    <xf borderId="4" fillId="2" fontId="2" numFmtId="0" xfId="0" applyAlignment="1" applyBorder="1" applyFont="1">
      <alignment readingOrder="0" vertical="bottom"/>
    </xf>
    <xf borderId="0" fillId="2" fontId="9" numFmtId="164" xfId="0" applyAlignment="1" applyFont="1" applyNumberFormat="1">
      <alignment horizontal="right" readingOrder="0" vertical="bottom"/>
    </xf>
    <xf borderId="5" fillId="2" fontId="2" numFmtId="0" xfId="0" applyAlignment="1" applyBorder="1" applyFont="1">
      <alignment readingOrder="0" vertical="bottom"/>
    </xf>
    <xf borderId="4" fillId="2" fontId="10" numFmtId="165" xfId="0" applyAlignment="1" applyBorder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0" fontId="11" numFmtId="0" xfId="0" applyAlignment="1" applyFont="1">
      <alignment horizontal="right" readingOrder="0" vertical="bottom"/>
    </xf>
    <xf borderId="0" fillId="0" fontId="8" numFmtId="0" xfId="0" applyAlignment="1" applyFont="1">
      <alignment readingOrder="0"/>
    </xf>
    <xf borderId="0" fillId="0" fontId="5" numFmtId="164" xfId="0" applyFont="1" applyNumberFormat="1"/>
    <xf borderId="0" fillId="0" fontId="5" numFmtId="166" xfId="0" applyAlignment="1" applyFont="1" applyNumberFormat="1">
      <alignment horizontal="right" readingOrder="0" vertical="bottom"/>
    </xf>
    <xf borderId="2" fillId="2" fontId="2" numFmtId="0" xfId="0" applyAlignment="1" applyBorder="1" applyFont="1">
      <alignment horizontal="center" readingOrder="0" vertical="bottom"/>
    </xf>
    <xf borderId="2" fillId="2" fontId="2" numFmtId="0" xfId="0" applyAlignment="1" applyBorder="1" applyFont="1">
      <alignment readingOrder="0" vertical="bottom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left"/>
    </xf>
    <xf borderId="0" fillId="0" fontId="12" numFmtId="0" xfId="0" applyFont="1"/>
    <xf borderId="0" fillId="0" fontId="6" numFmtId="0" xfId="0" applyAlignment="1" applyFont="1">
      <alignment horizontal="center"/>
    </xf>
    <xf borderId="0" fillId="0" fontId="13" numFmtId="0" xfId="0" applyAlignment="1" applyFont="1">
      <alignment horizontal="center"/>
    </xf>
    <xf borderId="0" fillId="0" fontId="14" numFmtId="0" xfId="0" applyAlignment="1" applyFont="1">
      <alignment horizontal="center"/>
    </xf>
    <xf borderId="0" fillId="0" fontId="1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5.0" topLeftCell="F1" activePane="topRight" state="frozen"/>
      <selection activeCell="G2" sqref="G2" pane="topRight"/>
    </sheetView>
  </sheetViews>
  <sheetFormatPr customHeight="1" defaultColWidth="12.63" defaultRowHeight="15.75"/>
  <cols>
    <col customWidth="1" min="1" max="1" width="3.88"/>
    <col customWidth="1" min="2" max="2" width="9.63"/>
    <col customWidth="1" min="3" max="3" width="22.13"/>
    <col customWidth="1" min="4" max="4" width="9.13"/>
    <col customWidth="1" min="5" max="5" width="5.88"/>
    <col customWidth="1" min="6" max="6" width="7.75"/>
    <col customWidth="1" min="7" max="7" width="8.0"/>
    <col customWidth="1" min="8" max="8" width="9.0"/>
    <col customWidth="1" min="9" max="9" width="5.5"/>
    <col customWidth="1" min="10" max="10" width="10.13"/>
    <col customWidth="1" min="11" max="11" width="8.5"/>
    <col customWidth="1" min="12" max="12" width="8.25"/>
    <col customWidth="1" min="13" max="13" width="7.88"/>
    <col customWidth="1" min="14" max="14" width="6.0"/>
    <col customWidth="1" min="15" max="15" width="9.25"/>
    <col customWidth="1" min="16" max="16" width="8.75"/>
    <col customWidth="1" min="17" max="17" width="8.13"/>
    <col customWidth="1" min="18" max="18" width="6.25"/>
    <col customWidth="1" min="19" max="19" width="6.0"/>
    <col customWidth="1" min="20" max="20" width="6.25"/>
    <col customWidth="1" min="21" max="21" width="5.5"/>
    <col customWidth="1" min="22" max="22" width="9.5"/>
    <col customWidth="1" min="23" max="23" width="10.0"/>
    <col customWidth="1" min="24" max="28" width="7.0"/>
    <col customWidth="1" min="29" max="29" width="10.38"/>
    <col customWidth="1" min="30" max="30" width="5.63"/>
    <col customWidth="1" min="31" max="31" width="10.38"/>
    <col customWidth="1" min="32" max="32" width="8.75"/>
    <col customWidth="1" min="33" max="33" width="10.13"/>
    <col customWidth="1" min="34" max="34" width="9.0"/>
    <col customWidth="1" min="35" max="35" width="6.25"/>
    <col customWidth="1" min="36" max="36" width="7.13"/>
    <col customWidth="1" min="37" max="37" width="8.5"/>
    <col customWidth="1" min="38" max="38" width="8.75"/>
    <col customWidth="1" min="39" max="39" width="7.25"/>
    <col customWidth="1" min="40" max="40" width="6.25"/>
  </cols>
  <sheetData>
    <row r="1" ht="27.75" customHeight="1">
      <c r="A1" s="1" t="s">
        <v>0</v>
      </c>
      <c r="F1" s="2"/>
      <c r="AN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 t="s">
        <v>6</v>
      </c>
      <c r="G2" s="2" t="s">
        <v>7</v>
      </c>
      <c r="H2" s="2" t="s">
        <v>8</v>
      </c>
      <c r="I2" s="2" t="s">
        <v>9</v>
      </c>
      <c r="K2" s="3"/>
      <c r="L2" s="2" t="s">
        <v>10</v>
      </c>
      <c r="M2" s="2" t="s">
        <v>11</v>
      </c>
      <c r="N2" s="2" t="s">
        <v>12</v>
      </c>
      <c r="O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W2" s="2" t="s">
        <v>19</v>
      </c>
      <c r="X2" s="2" t="s">
        <v>20</v>
      </c>
      <c r="Y2" s="3"/>
      <c r="Z2" s="2" t="s">
        <v>21</v>
      </c>
      <c r="AA2" s="2" t="s">
        <v>22</v>
      </c>
      <c r="AB2" s="6" t="s">
        <v>23</v>
      </c>
      <c r="AC2" s="2" t="s">
        <v>24</v>
      </c>
      <c r="AD2" s="2" t="s">
        <v>25</v>
      </c>
      <c r="AG2" s="2" t="s">
        <v>26</v>
      </c>
      <c r="AH2" s="2" t="s">
        <v>27</v>
      </c>
      <c r="AI2" s="2" t="s">
        <v>28</v>
      </c>
      <c r="AJ2" s="2" t="s">
        <v>29</v>
      </c>
      <c r="AL2" s="2" t="s">
        <v>30</v>
      </c>
      <c r="AM2" s="2" t="s">
        <v>31</v>
      </c>
      <c r="AN2" s="3"/>
    </row>
    <row r="3">
      <c r="A3" s="7"/>
      <c r="B3" s="7"/>
      <c r="C3" s="7"/>
      <c r="D3" s="7"/>
      <c r="E3" s="7"/>
      <c r="F3" s="7"/>
      <c r="G3" s="7"/>
      <c r="H3" s="7"/>
      <c r="I3" s="8" t="s">
        <v>32</v>
      </c>
      <c r="J3" s="9" t="s">
        <v>33</v>
      </c>
      <c r="K3" s="10" t="s">
        <v>34</v>
      </c>
      <c r="L3" s="7"/>
      <c r="M3" s="7"/>
      <c r="N3" s="7"/>
      <c r="O3" s="8" t="s">
        <v>35</v>
      </c>
      <c r="P3" s="11" t="s">
        <v>36</v>
      </c>
      <c r="Q3" s="7"/>
      <c r="R3" s="7"/>
      <c r="S3" s="7"/>
      <c r="T3" s="7"/>
      <c r="U3" s="8" t="s">
        <v>37</v>
      </c>
      <c r="V3" s="11" t="s">
        <v>36</v>
      </c>
      <c r="W3" s="7"/>
      <c r="X3" s="8" t="s">
        <v>37</v>
      </c>
      <c r="Y3" s="10" t="s">
        <v>38</v>
      </c>
      <c r="Z3" s="7"/>
      <c r="AA3" s="7"/>
      <c r="AB3" s="12"/>
      <c r="AC3" s="7"/>
      <c r="AD3" s="8" t="s">
        <v>32</v>
      </c>
      <c r="AE3" s="9" t="s">
        <v>33</v>
      </c>
      <c r="AF3" s="11" t="s">
        <v>34</v>
      </c>
      <c r="AG3" s="7"/>
      <c r="AH3" s="7"/>
      <c r="AI3" s="7"/>
      <c r="AJ3" s="8" t="s">
        <v>37</v>
      </c>
      <c r="AK3" s="11" t="s">
        <v>36</v>
      </c>
      <c r="AL3" s="7"/>
      <c r="AM3" s="8" t="s">
        <v>37</v>
      </c>
      <c r="AN3" s="10" t="s">
        <v>38</v>
      </c>
    </row>
    <row r="4">
      <c r="A4" s="13">
        <f>IFERROR(__xludf.DUMMYFUNCTION("IMPORTRANGE(""https://docs.google.com/spreadsheets/d/1kRlad7fpRS9Si5VxF8pPd6ThyBXwi7PQn5GFl4RF7qU/edit?gid=336901186#gid=336901186"", ""PPm!A27:AN34"")"),1.0)</f>
        <v>1</v>
      </c>
      <c r="B4" s="14">
        <f>IFERROR(__xludf.DUMMYFUNCTION("""COMPUTED_VALUE"""),101.0)</f>
        <v>101</v>
      </c>
      <c r="C4" s="13" t="str">
        <f>IFERROR(__xludf.DUMMYFUNCTION("""COMPUTED_VALUE"""),"TSTSL")</f>
        <v>TSTSL</v>
      </c>
      <c r="D4" s="13" t="str">
        <f>IFERROR(__xludf.DUMMYFUNCTION("""COMPUTED_VALUE"""),"RSV")</f>
        <v>RSV</v>
      </c>
      <c r="E4" s="15">
        <f>IFERROR(__xludf.DUMMYFUNCTION("""COMPUTED_VALUE"""),2989.5)</f>
        <v>2989.5</v>
      </c>
      <c r="F4" s="16"/>
      <c r="G4" s="13">
        <f>IFERROR(__xludf.DUMMYFUNCTION("""COMPUTED_VALUE"""),57.5)</f>
        <v>57.5</v>
      </c>
      <c r="H4" s="13">
        <f>IFERROR(__xludf.DUMMYFUNCTION("""COMPUTED_VALUE"""),-150.0)</f>
        <v>-150</v>
      </c>
      <c r="I4" s="17">
        <f>IFERROR(__xludf.DUMMYFUNCTION("""COMPUTED_VALUE"""),0.001863425925925926)</f>
        <v>0.001863425926</v>
      </c>
      <c r="J4" s="18">
        <f>IFERROR(__xludf.DUMMYFUNCTION("""COMPUTED_VALUE"""),59.0)</f>
        <v>59</v>
      </c>
      <c r="K4" s="19">
        <f>IFERROR(__xludf.DUMMYFUNCTION("""COMPUTED_VALUE"""),57.0)</f>
        <v>57</v>
      </c>
      <c r="L4" s="16">
        <f>IFERROR(__xludf.DUMMYFUNCTION("""COMPUTED_VALUE"""),181.0)</f>
        <v>181</v>
      </c>
      <c r="M4" s="13">
        <f>IFERROR(__xludf.DUMMYFUNCTION("""COMPUTED_VALUE"""),35.0)</f>
        <v>35</v>
      </c>
      <c r="N4" s="13">
        <f>IFERROR(__xludf.DUMMYFUNCTION("""COMPUTED_VALUE"""),77.0)</f>
        <v>77</v>
      </c>
      <c r="O4" s="20">
        <f>IFERROR(__xludf.DUMMYFUNCTION("""COMPUTED_VALUE"""),0.38)</f>
        <v>0.38</v>
      </c>
      <c r="P4" s="21">
        <f>IFERROR(__xludf.DUMMYFUNCTION("""COMPUTED_VALUE"""),100.0)</f>
        <v>100</v>
      </c>
      <c r="Q4" s="13">
        <f>IFERROR(__xludf.DUMMYFUNCTION("""COMPUTED_VALUE"""),18.0)</f>
        <v>18</v>
      </c>
      <c r="R4" s="16">
        <f>IFERROR(__xludf.DUMMYFUNCTION("""COMPUTED_VALUE"""),61.0)</f>
        <v>61</v>
      </c>
      <c r="S4" s="16">
        <f>IFERROR(__xludf.DUMMYFUNCTION("""COMPUTED_VALUE"""),15.0)</f>
        <v>15</v>
      </c>
      <c r="T4" s="16">
        <f>IFERROR(__xludf.DUMMYFUNCTION("""COMPUTED_VALUE"""),50.0)</f>
        <v>50</v>
      </c>
      <c r="U4" s="22">
        <f>IFERROR(__xludf.DUMMYFUNCTION("""COMPUTED_VALUE"""),0.005324074074074092)</f>
        <v>0.005324074074</v>
      </c>
      <c r="V4" s="16">
        <f>IFERROR(__xludf.DUMMYFUNCTION("""COMPUTED_VALUE"""),60.0)</f>
        <v>60</v>
      </c>
      <c r="W4" s="16">
        <f>IFERROR(__xludf.DUMMYFUNCTION("""COMPUTED_VALUE"""),1400.0)</f>
        <v>1400</v>
      </c>
      <c r="X4" s="23">
        <f>IFERROR(__xludf.DUMMYFUNCTION("""COMPUTED_VALUE"""),0.34375)</f>
        <v>0.34375</v>
      </c>
      <c r="Y4" s="24">
        <f>IFERROR(__xludf.DUMMYFUNCTION("""COMPUTED_VALUE"""),-238.0)</f>
        <v>-238</v>
      </c>
      <c r="Z4" s="13">
        <f>IFERROR(__xludf.DUMMYFUNCTION("""COMPUTED_VALUE"""),88.0)</f>
        <v>88</v>
      </c>
      <c r="AA4" s="13">
        <f>IFERROR(__xludf.DUMMYFUNCTION("""COMPUTED_VALUE"""),45.0)</f>
        <v>45</v>
      </c>
      <c r="AB4" s="25">
        <f>IFERROR(__xludf.DUMMYFUNCTION("""COMPUTED_VALUE"""),50.0)</f>
        <v>50</v>
      </c>
      <c r="AC4" s="13">
        <f>IFERROR(__xludf.DUMMYFUNCTION("""COMPUTED_VALUE"""),-90.0)</f>
        <v>-90</v>
      </c>
      <c r="AD4" s="26">
        <f>IFERROR(__xludf.DUMMYFUNCTION("""COMPUTED_VALUE"""),0.0014467592592592592)</f>
        <v>0.001446759259</v>
      </c>
      <c r="AE4" s="13">
        <f>IFERROR(__xludf.DUMMYFUNCTION("""COMPUTED_VALUE"""),0.0)</f>
        <v>0</v>
      </c>
      <c r="AF4" s="13">
        <f>IFERROR(__xludf.DUMMYFUNCTION("""COMPUTED_VALUE"""),0.0)</f>
        <v>0</v>
      </c>
      <c r="AG4" s="27">
        <f>IFERROR(__xludf.DUMMYFUNCTION("""COMPUTED_VALUE"""),0.0)</f>
        <v>0</v>
      </c>
      <c r="AH4" s="16">
        <f>IFERROR(__xludf.DUMMYFUNCTION("""COMPUTED_VALUE"""),128.0)</f>
        <v>128</v>
      </c>
      <c r="AI4" s="18">
        <f>IFERROR(__xludf.DUMMYFUNCTION("""COMPUTED_VALUE"""),50.0)</f>
        <v>50</v>
      </c>
      <c r="AJ4" s="22">
        <f>IFERROR(__xludf.DUMMYFUNCTION("""COMPUTED_VALUE"""),0.004224537037037037)</f>
        <v>0.004224537037</v>
      </c>
      <c r="AK4" s="13">
        <f>IFERROR(__xludf.DUMMYFUNCTION("""COMPUTED_VALUE"""),60.0)</f>
        <v>60</v>
      </c>
      <c r="AL4" s="16">
        <f>IFERROR(__xludf.DUMMYFUNCTION("""COMPUTED_VALUE"""),900.0)</f>
        <v>900</v>
      </c>
      <c r="AM4" s="23">
        <f>IFERROR(__xludf.DUMMYFUNCTION("""COMPUTED_VALUE"""),0.19583333333333333)</f>
        <v>0.1958333333</v>
      </c>
      <c r="AN4" s="16">
        <f>IFERROR(__xludf.DUMMYFUNCTION("""COMPUTED_VALUE"""),-24.0)</f>
        <v>-24</v>
      </c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</row>
    <row r="5">
      <c r="A5" s="13">
        <f>IFERROR(__xludf.DUMMYFUNCTION("""COMPUTED_VALUE"""),2.0)</f>
        <v>2</v>
      </c>
      <c r="B5" s="14">
        <f>IFERROR(__xludf.DUMMYFUNCTION("""COMPUTED_VALUE"""),107.0)</f>
        <v>107</v>
      </c>
      <c r="C5" s="13" t="str">
        <f>IFERROR(__xludf.DUMMYFUNCTION("""COMPUTED_VALUE"""),"TEŠ 6")</f>
        <v>TEŠ 6</v>
      </c>
      <c r="D5" s="29" t="str">
        <f>IFERROR(__xludf.DUMMYFUNCTION("""COMPUTED_VALUE"""),"RPG")</f>
        <v>RPG</v>
      </c>
      <c r="E5" s="15">
        <f>IFERROR(__xludf.DUMMYFUNCTION("""COMPUTED_VALUE"""),2857.0)</f>
        <v>2857</v>
      </c>
      <c r="F5" s="13"/>
      <c r="G5" s="13">
        <f>IFERROR(__xludf.DUMMYFUNCTION("""COMPUTED_VALUE"""),52.0)</f>
        <v>52</v>
      </c>
      <c r="H5" s="13">
        <f>IFERROR(__xludf.DUMMYFUNCTION("""COMPUTED_VALUE"""),-240.0)</f>
        <v>-240</v>
      </c>
      <c r="I5" s="17">
        <f>IFERROR(__xludf.DUMMYFUNCTION("""COMPUTED_VALUE"""),0.001851851851851852)</f>
        <v>0.001851851852</v>
      </c>
      <c r="J5" s="30">
        <f>IFERROR(__xludf.DUMMYFUNCTION("""COMPUTED_VALUE"""),60.0)</f>
        <v>60</v>
      </c>
      <c r="K5" s="31">
        <f>IFERROR(__xludf.DUMMYFUNCTION("""COMPUTED_VALUE"""),57.0)</f>
        <v>57</v>
      </c>
      <c r="L5" s="13">
        <f>IFERROR(__xludf.DUMMYFUNCTION("""COMPUTED_VALUE"""),124.0)</f>
        <v>124</v>
      </c>
      <c r="M5" s="13">
        <f>IFERROR(__xludf.DUMMYFUNCTION("""COMPUTED_VALUE"""),42.0)</f>
        <v>42</v>
      </c>
      <c r="N5" s="13">
        <f>IFERROR(__xludf.DUMMYFUNCTION("""COMPUTED_VALUE"""),12.0)</f>
        <v>12</v>
      </c>
      <c r="O5" s="20">
        <f>IFERROR(__xludf.DUMMYFUNCTION("""COMPUTED_VALUE"""),0.32)</f>
        <v>0.32</v>
      </c>
      <c r="P5" s="16">
        <f>IFERROR(__xludf.DUMMYFUNCTION("""COMPUTED_VALUE"""),100.0)</f>
        <v>100</v>
      </c>
      <c r="Q5" s="13">
        <f>IFERROR(__xludf.DUMMYFUNCTION("""COMPUTED_VALUE"""),32.0)</f>
        <v>32</v>
      </c>
      <c r="R5" s="16">
        <f>IFERROR(__xludf.DUMMYFUNCTION("""COMPUTED_VALUE"""),94.0)</f>
        <v>94</v>
      </c>
      <c r="S5" s="27">
        <f>IFERROR(__xludf.DUMMYFUNCTION("""COMPUTED_VALUE"""),15.0)</f>
        <v>15</v>
      </c>
      <c r="T5" s="27">
        <f>IFERROR(__xludf.DUMMYFUNCTION("""COMPUTED_VALUE"""),50.0)</f>
        <v>50</v>
      </c>
      <c r="U5" s="22">
        <f>IFERROR(__xludf.DUMMYFUNCTION("""COMPUTED_VALUE"""),0.00940972222222225)</f>
        <v>0.009409722222</v>
      </c>
      <c r="V5" s="27">
        <f>IFERROR(__xludf.DUMMYFUNCTION("""COMPUTED_VALUE"""),14.0)</f>
        <v>14</v>
      </c>
      <c r="W5" s="16">
        <f>IFERROR(__xludf.DUMMYFUNCTION("""COMPUTED_VALUE"""),1400.0)</f>
        <v>1400</v>
      </c>
      <c r="X5" s="23">
        <f>IFERROR(__xludf.DUMMYFUNCTION("""COMPUTED_VALUE"""),0.33958333333333335)</f>
        <v>0.3395833333</v>
      </c>
      <c r="Y5" s="24">
        <f>IFERROR(__xludf.DUMMYFUNCTION("""COMPUTED_VALUE"""),-226.0)</f>
        <v>-226</v>
      </c>
      <c r="Z5" s="13">
        <f>IFERROR(__xludf.DUMMYFUNCTION("""COMPUTED_VALUE"""),93.0)</f>
        <v>93</v>
      </c>
      <c r="AA5" s="13">
        <f>IFERROR(__xludf.DUMMYFUNCTION("""COMPUTED_VALUE"""),28.0)</f>
        <v>28</v>
      </c>
      <c r="AB5" s="25">
        <f>IFERROR(__xludf.DUMMYFUNCTION("""COMPUTED_VALUE"""),50.0)</f>
        <v>50</v>
      </c>
      <c r="AC5" s="13">
        <f>IFERROR(__xludf.DUMMYFUNCTION("""COMPUTED_VALUE"""),-30.0)</f>
        <v>-30</v>
      </c>
      <c r="AD5" s="26">
        <f>IFERROR(__xludf.DUMMYFUNCTION("""COMPUTED_VALUE"""),0.001238425925925926)</f>
        <v>0.001238425926</v>
      </c>
      <c r="AE5" s="13">
        <f>IFERROR(__xludf.DUMMYFUNCTION("""COMPUTED_VALUE"""),60.0)</f>
        <v>60</v>
      </c>
      <c r="AF5" s="13">
        <f>IFERROR(__xludf.DUMMYFUNCTION("""COMPUTED_VALUE"""),54.0)</f>
        <v>54</v>
      </c>
      <c r="AG5" s="27">
        <f>IFERROR(__xludf.DUMMYFUNCTION("""COMPUTED_VALUE"""),-5.0)</f>
        <v>-5</v>
      </c>
      <c r="AH5" s="16">
        <f>IFERROR(__xludf.DUMMYFUNCTION("""COMPUTED_VALUE"""),110.0)</f>
        <v>110</v>
      </c>
      <c r="AI5" s="18">
        <f>IFERROR(__xludf.DUMMYFUNCTION("""COMPUTED_VALUE"""),34.0)</f>
        <v>34</v>
      </c>
      <c r="AJ5" s="22">
        <f>IFERROR(__xludf.DUMMYFUNCTION("""COMPUTED_VALUE"""),0.004733796296296297)</f>
        <v>0.004733796296</v>
      </c>
      <c r="AK5" s="13">
        <f>IFERROR(__xludf.DUMMYFUNCTION("""COMPUTED_VALUE"""),49.0)</f>
        <v>49</v>
      </c>
      <c r="AL5" s="16">
        <f>IFERROR(__xludf.DUMMYFUNCTION("""COMPUTED_VALUE"""),900.0)</f>
        <v>900</v>
      </c>
      <c r="AM5" s="23">
        <f>IFERROR(__xludf.DUMMYFUNCTION("""COMPUTED_VALUE"""),0.2125)</f>
        <v>0.2125</v>
      </c>
      <c r="AN5" s="16">
        <f>IFERROR(__xludf.DUMMYFUNCTION("""COMPUTED_VALUE"""),-72.0)</f>
        <v>-72</v>
      </c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</row>
    <row r="6">
      <c r="A6" s="13">
        <f>IFERROR(__xludf.DUMMYFUNCTION("""COMPUTED_VALUE"""),3.0)</f>
        <v>3</v>
      </c>
      <c r="B6" s="14">
        <f>IFERROR(__xludf.DUMMYFUNCTION("""COMPUTED_VALUE"""),104.0)</f>
        <v>104</v>
      </c>
      <c r="C6" s="13" t="str">
        <f>IFERROR(__xludf.DUMMYFUNCTION("""COMPUTED_VALUE"""),"Mičo")</f>
        <v>Mičo</v>
      </c>
      <c r="D6" s="29" t="str">
        <f>IFERROR(__xludf.DUMMYFUNCTION("""COMPUTED_VALUE"""),"RaR")</f>
        <v>RaR</v>
      </c>
      <c r="E6" s="15">
        <f>IFERROR(__xludf.DUMMYFUNCTION("""COMPUTED_VALUE"""),2564.5)</f>
        <v>2564.5</v>
      </c>
      <c r="F6" s="13"/>
      <c r="G6" s="13">
        <f>IFERROR(__xludf.DUMMYFUNCTION("""COMPUTED_VALUE"""),55.5)</f>
        <v>55.5</v>
      </c>
      <c r="H6" s="13">
        <f>IFERROR(__xludf.DUMMYFUNCTION("""COMPUTED_VALUE"""),-120.0)</f>
        <v>-120</v>
      </c>
      <c r="I6" s="32">
        <f>IFERROR(__xludf.DUMMYFUNCTION("""COMPUTED_VALUE"""),0.0021064814814814813)</f>
        <v>0.002106481481</v>
      </c>
      <c r="J6" s="30">
        <f>IFERROR(__xludf.DUMMYFUNCTION("""COMPUTED_VALUE"""),44.0)</f>
        <v>44</v>
      </c>
      <c r="K6" s="31">
        <f>IFERROR(__xludf.DUMMYFUNCTION("""COMPUTED_VALUE"""),39.0)</f>
        <v>39</v>
      </c>
      <c r="L6" s="13">
        <f>IFERROR(__xludf.DUMMYFUNCTION("""COMPUTED_VALUE"""),155.0)</f>
        <v>155</v>
      </c>
      <c r="M6" s="13">
        <f>IFERROR(__xludf.DUMMYFUNCTION("""COMPUTED_VALUE"""),28.0)</f>
        <v>28</v>
      </c>
      <c r="N6" s="13">
        <f>IFERROR(__xludf.DUMMYFUNCTION("""COMPUTED_VALUE"""),59.0)</f>
        <v>59</v>
      </c>
      <c r="O6" s="20">
        <f>IFERROR(__xludf.DUMMYFUNCTION("""COMPUTED_VALUE"""),0.4)</f>
        <v>0.4</v>
      </c>
      <c r="P6" s="16">
        <f>IFERROR(__xludf.DUMMYFUNCTION("""COMPUTED_VALUE"""),100.0)</f>
        <v>100</v>
      </c>
      <c r="Q6" s="13">
        <f>IFERROR(__xludf.DUMMYFUNCTION("""COMPUTED_VALUE"""),0.0)</f>
        <v>0</v>
      </c>
      <c r="R6" s="16">
        <f>IFERROR(__xludf.DUMMYFUNCTION("""COMPUTED_VALUE"""),63.0)</f>
        <v>63</v>
      </c>
      <c r="S6" s="33">
        <f>IFERROR(__xludf.DUMMYFUNCTION("""COMPUTED_VALUE"""),30.0)</f>
        <v>30</v>
      </c>
      <c r="T6" s="33">
        <f>IFERROR(__xludf.DUMMYFUNCTION("""COMPUTED_VALUE"""),50.0)</f>
        <v>50</v>
      </c>
      <c r="U6" s="22">
        <f>IFERROR(__xludf.DUMMYFUNCTION("""COMPUTED_VALUE"""),0.008437499999999987)</f>
        <v>0.0084375</v>
      </c>
      <c r="V6" s="27">
        <f>IFERROR(__xludf.DUMMYFUNCTION("""COMPUTED_VALUE"""),25.0)</f>
        <v>25</v>
      </c>
      <c r="W6" s="16">
        <f>IFERROR(__xludf.DUMMYFUNCTION("""COMPUTED_VALUE"""),1300.0)</f>
        <v>1300</v>
      </c>
      <c r="X6" s="23">
        <f>IFERROR(__xludf.DUMMYFUNCTION("""COMPUTED_VALUE"""),0.3548611111111111)</f>
        <v>0.3548611111</v>
      </c>
      <c r="Y6" s="24">
        <f>IFERROR(__xludf.DUMMYFUNCTION("""COMPUTED_VALUE"""),-270.0)</f>
        <v>-270</v>
      </c>
      <c r="Z6" s="13">
        <f>IFERROR(__xludf.DUMMYFUNCTION("""COMPUTED_VALUE"""),77.0)</f>
        <v>77</v>
      </c>
      <c r="AA6" s="13">
        <f>IFERROR(__xludf.DUMMYFUNCTION("""COMPUTED_VALUE"""),36.0)</f>
        <v>36</v>
      </c>
      <c r="AB6" s="13">
        <f>IFERROR(__xludf.DUMMYFUNCTION("""COMPUTED_VALUE"""),50.0)</f>
        <v>50</v>
      </c>
      <c r="AC6" s="13">
        <f>IFERROR(__xludf.DUMMYFUNCTION("""COMPUTED_VALUE"""),-90.0)</f>
        <v>-90</v>
      </c>
      <c r="AD6" s="26">
        <f>IFERROR(__xludf.DUMMYFUNCTION("""COMPUTED_VALUE"""),0.0015625)</f>
        <v>0.0015625</v>
      </c>
      <c r="AE6" s="13">
        <f>IFERROR(__xludf.DUMMYFUNCTION("""COMPUTED_VALUE"""),0.0)</f>
        <v>0</v>
      </c>
      <c r="AF6" s="13">
        <f>IFERROR(__xludf.DUMMYFUNCTION("""COMPUTED_VALUE"""),0.0)</f>
        <v>0</v>
      </c>
      <c r="AG6" s="27">
        <f>IFERROR(__xludf.DUMMYFUNCTION("""COMPUTED_VALUE"""),0.0)</f>
        <v>0</v>
      </c>
      <c r="AH6" s="16">
        <f>IFERROR(__xludf.DUMMYFUNCTION("""COMPUTED_VALUE"""),84.0)</f>
        <v>84</v>
      </c>
      <c r="AI6" s="18">
        <f>IFERROR(__xludf.DUMMYFUNCTION("""COMPUTED_VALUE"""),44.0)</f>
        <v>44</v>
      </c>
      <c r="AJ6" s="22">
        <f>IFERROR(__xludf.DUMMYFUNCTION("""COMPUTED_VALUE"""),0.004363425925925926)</f>
        <v>0.004363425926</v>
      </c>
      <c r="AK6" s="13">
        <f>IFERROR(__xludf.DUMMYFUNCTION("""COMPUTED_VALUE"""),57.0)</f>
        <v>57</v>
      </c>
      <c r="AL6" s="16">
        <f>IFERROR(__xludf.DUMMYFUNCTION("""COMPUTED_VALUE"""),900.0)</f>
        <v>900</v>
      </c>
      <c r="AM6" s="23">
        <f>IFERROR(__xludf.DUMMYFUNCTION("""COMPUTED_VALUE"""),0.24027777777777778)</f>
        <v>0.2402777778</v>
      </c>
      <c r="AN6" s="16">
        <f>IFERROR(__xludf.DUMMYFUNCTION("""COMPUTED_VALUE"""),-152.0)</f>
        <v>-152</v>
      </c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</row>
    <row r="7">
      <c r="A7" s="13">
        <f>IFERROR(__xludf.DUMMYFUNCTION("""COMPUTED_VALUE"""),4.0)</f>
        <v>4</v>
      </c>
      <c r="B7" s="14">
        <f>IFERROR(__xludf.DUMMYFUNCTION("""COMPUTED_VALUE"""),105.0)</f>
        <v>105</v>
      </c>
      <c r="C7" s="13" t="str">
        <f>IFERROR(__xludf.DUMMYFUNCTION("""COMPUTED_VALUE"""),"Karničniki")</f>
        <v>Karničniki</v>
      </c>
      <c r="D7" s="13" t="str">
        <f>IFERROR(__xludf.DUMMYFUNCTION("""COMPUTED_VALUE"""),"RMT")</f>
        <v>RMT</v>
      </c>
      <c r="E7" s="15">
        <f>IFERROR(__xludf.DUMMYFUNCTION("""COMPUTED_VALUE"""),2046.5)</f>
        <v>2046.5</v>
      </c>
      <c r="F7" s="13"/>
      <c r="G7" s="13">
        <f>IFERROR(__xludf.DUMMYFUNCTION("""COMPUTED_VALUE"""),23.5)</f>
        <v>23.5</v>
      </c>
      <c r="H7" s="13">
        <f>IFERROR(__xludf.DUMMYFUNCTION("""COMPUTED_VALUE"""),-210.0)</f>
        <v>-210</v>
      </c>
      <c r="I7" s="17">
        <f>IFERROR(__xludf.DUMMYFUNCTION("""COMPUTED_VALUE"""),0.0028935185185185184)</f>
        <v>0.002893518519</v>
      </c>
      <c r="J7" s="30">
        <f>IFERROR(__xludf.DUMMYFUNCTION("""COMPUTED_VALUE"""),0.0)</f>
        <v>0</v>
      </c>
      <c r="K7" s="34">
        <f>IFERROR(__xludf.DUMMYFUNCTION("""COMPUTED_VALUE"""),0.0)</f>
        <v>0</v>
      </c>
      <c r="L7" s="13">
        <f>IFERROR(__xludf.DUMMYFUNCTION("""COMPUTED_VALUE"""),0.0)</f>
        <v>0</v>
      </c>
      <c r="M7" s="13">
        <f>IFERROR(__xludf.DUMMYFUNCTION("""COMPUTED_VALUE"""),0.0)</f>
        <v>0</v>
      </c>
      <c r="N7" s="13">
        <f>IFERROR(__xludf.DUMMYFUNCTION("""COMPUTED_VALUE"""),0.0)</f>
        <v>0</v>
      </c>
      <c r="O7" s="20">
        <f>IFERROR(__xludf.DUMMYFUNCTION("""COMPUTED_VALUE"""),0.5)</f>
        <v>0.5</v>
      </c>
      <c r="P7" s="16">
        <f>IFERROR(__xludf.DUMMYFUNCTION("""COMPUTED_VALUE"""),100.0)</f>
        <v>100</v>
      </c>
      <c r="Q7" s="13">
        <f>IFERROR(__xludf.DUMMYFUNCTION("""COMPUTED_VALUE"""),17.0)</f>
        <v>17</v>
      </c>
      <c r="R7" s="16">
        <f>IFERROR(__xludf.DUMMYFUNCTION("""COMPUTED_VALUE"""),46.0)</f>
        <v>46</v>
      </c>
      <c r="S7" s="33">
        <f>IFERROR(__xludf.DUMMYFUNCTION("""COMPUTED_VALUE"""),30.0)</f>
        <v>30</v>
      </c>
      <c r="T7" s="27">
        <f>IFERROR(__xludf.DUMMYFUNCTION("""COMPUTED_VALUE"""),50.0)</f>
        <v>50</v>
      </c>
      <c r="U7" s="22">
        <f>IFERROR(__xludf.DUMMYFUNCTION("""COMPUTED_VALUE"""),0.0075810185185184445)</f>
        <v>0.007581018519</v>
      </c>
      <c r="V7" s="27">
        <f>IFERROR(__xludf.DUMMYFUNCTION("""COMPUTED_VALUE"""),35.0)</f>
        <v>35</v>
      </c>
      <c r="W7" s="16">
        <f>IFERROR(__xludf.DUMMYFUNCTION("""COMPUTED_VALUE"""),1400.0)</f>
        <v>1400</v>
      </c>
      <c r="X7" s="23">
        <f>IFERROR(__xludf.DUMMYFUNCTION("""COMPUTED_VALUE"""),0.33611111111111114)</f>
        <v>0.3361111111</v>
      </c>
      <c r="Y7" s="24">
        <f>IFERROR(__xludf.DUMMYFUNCTION("""COMPUTED_VALUE"""),-216.0)</f>
        <v>-216</v>
      </c>
      <c r="Z7" s="13">
        <f>IFERROR(__xludf.DUMMYFUNCTION("""COMPUTED_VALUE"""),86.0)</f>
        <v>86</v>
      </c>
      <c r="AA7" s="13">
        <f>IFERROR(__xludf.DUMMYFUNCTION("""COMPUTED_VALUE"""),18.0)</f>
        <v>18</v>
      </c>
      <c r="AB7" s="13">
        <f>IFERROR(__xludf.DUMMYFUNCTION("""COMPUTED_VALUE"""),50.0)</f>
        <v>50</v>
      </c>
      <c r="AC7" s="13">
        <f>IFERROR(__xludf.DUMMYFUNCTION("""COMPUTED_VALUE"""),-180.0)</f>
        <v>-180</v>
      </c>
      <c r="AD7" s="26">
        <f>IFERROR(__xludf.DUMMYFUNCTION("""COMPUTED_VALUE"""),0.0020833333333333333)</f>
        <v>0.002083333333</v>
      </c>
      <c r="AE7" s="13">
        <f>IFERROR(__xludf.DUMMYFUNCTION("""COMPUTED_VALUE"""),0.0)</f>
        <v>0</v>
      </c>
      <c r="AF7" s="13">
        <f>IFERROR(__xludf.DUMMYFUNCTION("""COMPUTED_VALUE"""),0.0)</f>
        <v>0</v>
      </c>
      <c r="AG7" s="27">
        <f>IFERROR(__xludf.DUMMYFUNCTION("""COMPUTED_VALUE"""),-40.0)</f>
        <v>-40</v>
      </c>
      <c r="AH7" s="16">
        <f>IFERROR(__xludf.DUMMYFUNCTION("""COMPUTED_VALUE"""),43.0)</f>
        <v>43</v>
      </c>
      <c r="AI7" s="18">
        <f>IFERROR(__xludf.DUMMYFUNCTION("""COMPUTED_VALUE"""),46.0)</f>
        <v>46</v>
      </c>
      <c r="AJ7" s="22">
        <f>IFERROR(__xludf.DUMMYFUNCTION("""COMPUTED_VALUE"""),0.00730324074074074)</f>
        <v>0.007303240741</v>
      </c>
      <c r="AK7" s="13">
        <f>IFERROR(__xludf.DUMMYFUNCTION("""COMPUTED_VALUE"""),0.0)</f>
        <v>0</v>
      </c>
      <c r="AL7" s="16">
        <f>IFERROR(__xludf.DUMMYFUNCTION("""COMPUTED_VALUE"""),900.0)</f>
        <v>900</v>
      </c>
      <c r="AM7" s="23">
        <f>IFERROR(__xludf.DUMMYFUNCTION("""COMPUTED_VALUE"""),0.24027777777777778)</f>
        <v>0.2402777778</v>
      </c>
      <c r="AN7" s="16">
        <f>IFERROR(__xludf.DUMMYFUNCTION("""COMPUTED_VALUE"""),-152.0)</f>
        <v>-152</v>
      </c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</row>
    <row r="8">
      <c r="A8" s="13">
        <f>IFERROR(__xludf.DUMMYFUNCTION("""COMPUTED_VALUE"""),5.0)</f>
        <v>5</v>
      </c>
      <c r="B8" s="14">
        <f>IFERROR(__xludf.DUMMYFUNCTION("""COMPUTED_VALUE"""),108.0)</f>
        <v>108</v>
      </c>
      <c r="C8" s="13" t="str">
        <f>IFERROR(__xludf.DUMMYFUNCTION("""COMPUTED_VALUE"""),"Dona Gesa")</f>
        <v>Dona Gesa</v>
      </c>
      <c r="D8" s="13" t="str">
        <f>IFERROR(__xludf.DUMMYFUNCTION("""COMPUTED_VALUE"""),"RSa")</f>
        <v>RSa</v>
      </c>
      <c r="E8" s="15">
        <f>IFERROR(__xludf.DUMMYFUNCTION("""COMPUTED_VALUE"""),1887.5)</f>
        <v>1887.5</v>
      </c>
      <c r="F8" s="13"/>
      <c r="G8" s="13">
        <f>IFERROR(__xludf.DUMMYFUNCTION("""COMPUTED_VALUE"""),47.5)</f>
        <v>47.5</v>
      </c>
      <c r="H8" s="13">
        <f>IFERROR(__xludf.DUMMYFUNCTION("""COMPUTED_VALUE"""),-330.0)</f>
        <v>-330</v>
      </c>
      <c r="I8" s="17">
        <f>IFERROR(__xludf.DUMMYFUNCTION("""COMPUTED_VALUE"""),0.0028935185185185184)</f>
        <v>0.002893518519</v>
      </c>
      <c r="J8" s="30">
        <f>IFERROR(__xludf.DUMMYFUNCTION("""COMPUTED_VALUE"""),0.0)</f>
        <v>0</v>
      </c>
      <c r="K8" s="34">
        <f>IFERROR(__xludf.DUMMYFUNCTION("""COMPUTED_VALUE"""),0.0)</f>
        <v>0</v>
      </c>
      <c r="L8" s="13">
        <f>IFERROR(__xludf.DUMMYFUNCTION("""COMPUTED_VALUE"""),45.0)</f>
        <v>45</v>
      </c>
      <c r="M8" s="13">
        <f>IFERROR(__xludf.DUMMYFUNCTION("""COMPUTED_VALUE"""),28.0)</f>
        <v>28</v>
      </c>
      <c r="N8" s="13">
        <f>IFERROR(__xludf.DUMMYFUNCTION("""COMPUTED_VALUE"""),9.0)</f>
        <v>9</v>
      </c>
      <c r="O8" s="20">
        <f>IFERROR(__xludf.DUMMYFUNCTION("""COMPUTED_VALUE"""),0.27)</f>
        <v>0.27</v>
      </c>
      <c r="P8" s="16">
        <f>IFERROR(__xludf.DUMMYFUNCTION("""COMPUTED_VALUE"""),100.0)</f>
        <v>100</v>
      </c>
      <c r="Q8" s="13">
        <f>IFERROR(__xludf.DUMMYFUNCTION("""COMPUTED_VALUE"""),0.0)</f>
        <v>0</v>
      </c>
      <c r="R8" s="16">
        <f>IFERROR(__xludf.DUMMYFUNCTION("""COMPUTED_VALUE"""),65.0)</f>
        <v>65</v>
      </c>
      <c r="S8" s="33">
        <f>IFERROR(__xludf.DUMMYFUNCTION("""COMPUTED_VALUE"""),15.0)</f>
        <v>15</v>
      </c>
      <c r="T8" s="27">
        <f>IFERROR(__xludf.DUMMYFUNCTION("""COMPUTED_VALUE"""),50.0)</f>
        <v>50</v>
      </c>
      <c r="U8" s="22">
        <f>IFERROR(__xludf.DUMMYFUNCTION("""COMPUTED_VALUE"""),0.017291666666666705)</f>
        <v>0.01729166667</v>
      </c>
      <c r="V8" s="27">
        <f>IFERROR(__xludf.DUMMYFUNCTION("""COMPUTED_VALUE"""),0.0)</f>
        <v>0</v>
      </c>
      <c r="W8" s="16">
        <f>IFERROR(__xludf.DUMMYFUNCTION("""COMPUTED_VALUE"""),1400.0)</f>
        <v>1400</v>
      </c>
      <c r="X8" s="23">
        <f>IFERROR(__xludf.DUMMYFUNCTION("""COMPUTED_VALUE"""),0.38055555555555554)</f>
        <v>0.3805555556</v>
      </c>
      <c r="Y8" s="24">
        <f>IFERROR(__xludf.DUMMYFUNCTION("""COMPUTED_VALUE"""),-344.0)</f>
        <v>-344</v>
      </c>
      <c r="Z8" s="13">
        <f>IFERROR(__xludf.DUMMYFUNCTION("""COMPUTED_VALUE"""),90.0)</f>
        <v>90</v>
      </c>
      <c r="AA8" s="13">
        <f>IFERROR(__xludf.DUMMYFUNCTION("""COMPUTED_VALUE"""),28.0)</f>
        <v>28</v>
      </c>
      <c r="AB8" s="13">
        <f>IFERROR(__xludf.DUMMYFUNCTION("""COMPUTED_VALUE"""),50.0)</f>
        <v>50</v>
      </c>
      <c r="AC8" s="13">
        <f>IFERROR(__xludf.DUMMYFUNCTION("""COMPUTED_VALUE"""),-90.0)</f>
        <v>-90</v>
      </c>
      <c r="AD8" s="26">
        <f>IFERROR(__xludf.DUMMYFUNCTION("""COMPUTED_VALUE"""),0.0019212962962962964)</f>
        <v>0.001921296296</v>
      </c>
      <c r="AE8" s="13">
        <f>IFERROR(__xludf.DUMMYFUNCTION("""COMPUTED_VALUE"""),0.0)</f>
        <v>0</v>
      </c>
      <c r="AF8" s="13">
        <f>IFERROR(__xludf.DUMMYFUNCTION("""COMPUTED_VALUE"""),0.0)</f>
        <v>0</v>
      </c>
      <c r="AG8" s="27">
        <f>IFERROR(__xludf.DUMMYFUNCTION("""COMPUTED_VALUE"""),-80.0)</f>
        <v>-80</v>
      </c>
      <c r="AH8" s="16">
        <f>IFERROR(__xludf.DUMMYFUNCTION("""COMPUTED_VALUE"""),16.0)</f>
        <v>16</v>
      </c>
      <c r="AI8" s="18">
        <f>IFERROR(__xludf.DUMMYFUNCTION("""COMPUTED_VALUE"""),40.0)</f>
        <v>40</v>
      </c>
      <c r="AJ8" s="22">
        <f>IFERROR(__xludf.DUMMYFUNCTION("""COMPUTED_VALUE"""),0.010416666666666666)</f>
        <v>0.01041666667</v>
      </c>
      <c r="AK8" s="13">
        <f>IFERROR(__xludf.DUMMYFUNCTION("""COMPUTED_VALUE"""),0.0)</f>
        <v>0</v>
      </c>
      <c r="AL8" s="16">
        <f>IFERROR(__xludf.DUMMYFUNCTION("""COMPUTED_VALUE"""),900.0)</f>
        <v>900</v>
      </c>
      <c r="AM8" s="23">
        <f>IFERROR(__xludf.DUMMYFUNCTION("""COMPUTED_VALUE"""),0.24027777777777778)</f>
        <v>0.2402777778</v>
      </c>
      <c r="AN8" s="16">
        <f>IFERROR(__xludf.DUMMYFUNCTION("""COMPUTED_VALUE"""),-152.0)</f>
        <v>-152</v>
      </c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</row>
    <row r="9">
      <c r="A9" s="13">
        <f>IFERROR(__xludf.DUMMYFUNCTION("""COMPUTED_VALUE"""),6.0)</f>
        <v>6</v>
      </c>
      <c r="B9" s="14">
        <f>IFERROR(__xludf.DUMMYFUNCTION("""COMPUTED_VALUE"""),102.0)</f>
        <v>102</v>
      </c>
      <c r="C9" s="13" t="str">
        <f>IFERROR(__xludf.DUMMYFUNCTION("""COMPUTED_VALUE"""),"Kristalozavri")</f>
        <v>Kristalozavri</v>
      </c>
      <c r="D9" s="13" t="str">
        <f>IFERROR(__xludf.DUMMYFUNCTION("""COMPUTED_VALUE"""),"izven")</f>
        <v>izven</v>
      </c>
      <c r="E9" s="15">
        <f>IFERROR(__xludf.DUMMYFUNCTION("""COMPUTED_VALUE"""),1131.5)</f>
        <v>1131.5</v>
      </c>
      <c r="F9" s="13"/>
      <c r="G9" s="13">
        <f>IFERROR(__xludf.DUMMYFUNCTION("""COMPUTED_VALUE"""),28.5)</f>
        <v>28.5</v>
      </c>
      <c r="H9" s="13">
        <f>IFERROR(__xludf.DUMMYFUNCTION("""COMPUTED_VALUE"""),-300.0)</f>
        <v>-300</v>
      </c>
      <c r="I9" s="17">
        <f>IFERROR(__xludf.DUMMYFUNCTION("""COMPUTED_VALUE"""),0.0028935185185185184)</f>
        <v>0.002893518519</v>
      </c>
      <c r="J9" s="30">
        <f>IFERROR(__xludf.DUMMYFUNCTION("""COMPUTED_VALUE"""),0.0)</f>
        <v>0</v>
      </c>
      <c r="K9" s="34">
        <f>IFERROR(__xludf.DUMMYFUNCTION("""COMPUTED_VALUE"""),0.0)</f>
        <v>0</v>
      </c>
      <c r="L9" s="13">
        <f>IFERROR(__xludf.DUMMYFUNCTION("""COMPUTED_VALUE"""),21.0)</f>
        <v>21</v>
      </c>
      <c r="M9" s="13">
        <f>IFERROR(__xludf.DUMMYFUNCTION("""COMPUTED_VALUE"""),23.0)</f>
        <v>23</v>
      </c>
      <c r="N9" s="13">
        <f>IFERROR(__xludf.DUMMYFUNCTION("""COMPUTED_VALUE"""),0.0)</f>
        <v>0</v>
      </c>
      <c r="O9" s="20">
        <f>IFERROR(__xludf.DUMMYFUNCTION("""COMPUTED_VALUE"""),4.9)</f>
        <v>4.9</v>
      </c>
      <c r="P9" s="16">
        <f>IFERROR(__xludf.DUMMYFUNCTION("""COMPUTED_VALUE"""),0.0)</f>
        <v>0</v>
      </c>
      <c r="Q9" s="13">
        <f>IFERROR(__xludf.DUMMYFUNCTION("""COMPUTED_VALUE"""),0.0)</f>
        <v>0</v>
      </c>
      <c r="R9" s="16">
        <f>IFERROR(__xludf.DUMMYFUNCTION("""COMPUTED_VALUE"""),0.0)</f>
        <v>0</v>
      </c>
      <c r="S9" s="33">
        <f>IFERROR(__xludf.DUMMYFUNCTION("""COMPUTED_VALUE"""),15.0)</f>
        <v>15</v>
      </c>
      <c r="T9" s="27">
        <f>IFERROR(__xludf.DUMMYFUNCTION("""COMPUTED_VALUE"""),47.0)</f>
        <v>47</v>
      </c>
      <c r="U9" s="22">
        <f>IFERROR(__xludf.DUMMYFUNCTION("""COMPUTED_VALUE"""),0.017314814814814894)</f>
        <v>0.01731481481</v>
      </c>
      <c r="V9" s="27">
        <f>IFERROR(__xludf.DUMMYFUNCTION("""COMPUTED_VALUE"""),0.0)</f>
        <v>0</v>
      </c>
      <c r="W9" s="16">
        <f>IFERROR(__xludf.DUMMYFUNCTION("""COMPUTED_VALUE"""),1300.0)</f>
        <v>1300</v>
      </c>
      <c r="X9" s="23">
        <f>IFERROR(__xludf.DUMMYFUNCTION("""COMPUTED_VALUE"""),0.46597222222222223)</f>
        <v>0.4659722222</v>
      </c>
      <c r="Y9" s="24">
        <f>IFERROR(__xludf.DUMMYFUNCTION("""COMPUTED_VALUE"""),-590.0)</f>
        <v>-590</v>
      </c>
      <c r="Z9" s="13">
        <f>IFERROR(__xludf.DUMMYFUNCTION("""COMPUTED_VALUE"""),84.0)</f>
        <v>84</v>
      </c>
      <c r="AA9" s="13">
        <f>IFERROR(__xludf.DUMMYFUNCTION("""COMPUTED_VALUE"""),28.0)</f>
        <v>28</v>
      </c>
      <c r="AB9" s="13">
        <f>IFERROR(__xludf.DUMMYFUNCTION("""COMPUTED_VALUE"""),0.0)</f>
        <v>0</v>
      </c>
      <c r="AC9" s="13">
        <f>IFERROR(__xludf.DUMMYFUNCTION("""COMPUTED_VALUE"""),-240.0)</f>
        <v>-240</v>
      </c>
      <c r="AD9" s="26">
        <f>IFERROR(__xludf.DUMMYFUNCTION("""COMPUTED_VALUE"""),0.0020833333333333333)</f>
        <v>0.002083333333</v>
      </c>
      <c r="AE9" s="13">
        <f>IFERROR(__xludf.DUMMYFUNCTION("""COMPUTED_VALUE"""),0.0)</f>
        <v>0</v>
      </c>
      <c r="AF9" s="13">
        <f>IFERROR(__xludf.DUMMYFUNCTION("""COMPUTED_VALUE"""),0.0)</f>
        <v>0</v>
      </c>
      <c r="AG9" s="27">
        <f>IFERROR(__xludf.DUMMYFUNCTION("""COMPUTED_VALUE"""),0.0)</f>
        <v>0</v>
      </c>
      <c r="AH9" s="16">
        <f>IFERROR(__xludf.DUMMYFUNCTION("""COMPUTED_VALUE"""),16.0)</f>
        <v>16</v>
      </c>
      <c r="AI9" s="18">
        <f>IFERROR(__xludf.DUMMYFUNCTION("""COMPUTED_VALUE"""),35.0)</f>
        <v>35</v>
      </c>
      <c r="AJ9" s="22">
        <f>IFERROR(__xludf.DUMMYFUNCTION("""COMPUTED_VALUE"""),0.007118055555555555)</f>
        <v>0.007118055556</v>
      </c>
      <c r="AK9" s="13">
        <f>IFERROR(__xludf.DUMMYFUNCTION("""COMPUTED_VALUE"""),0.0)</f>
        <v>0</v>
      </c>
      <c r="AL9" s="16">
        <f>IFERROR(__xludf.DUMMYFUNCTION("""COMPUTED_VALUE"""),900.0)</f>
        <v>900</v>
      </c>
      <c r="AM9" s="23">
        <f>IFERROR(__xludf.DUMMYFUNCTION("""COMPUTED_VALUE"""),0.26944444444444443)</f>
        <v>0.2694444444</v>
      </c>
      <c r="AN9" s="16">
        <f>IFERROR(__xludf.DUMMYFUNCTION("""COMPUTED_VALUE"""),-236.0)</f>
        <v>-236</v>
      </c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</row>
    <row r="10">
      <c r="A10" s="13">
        <f>IFERROR(__xludf.DUMMYFUNCTION("""COMPUTED_VALUE"""),7.0)</f>
        <v>7</v>
      </c>
      <c r="B10" s="14">
        <f>IFERROR(__xludf.DUMMYFUNCTION("""COMPUTED_VALUE"""),106.0)</f>
        <v>106</v>
      </c>
      <c r="C10" s="13" t="str">
        <f>IFERROR(__xludf.DUMMYFUNCTION("""COMPUTED_VALUE"""),"Leteči albanci")</f>
        <v>Leteči albanci</v>
      </c>
      <c r="D10" s="13" t="str">
        <f>IFERROR(__xludf.DUMMYFUNCTION("""COMPUTED_VALUE"""),"RST")</f>
        <v>RST</v>
      </c>
      <c r="E10" s="15">
        <f>IFERROR(__xludf.DUMMYFUNCTION("""COMPUTED_VALUE"""),941.5)</f>
        <v>941.5</v>
      </c>
      <c r="F10" s="13"/>
      <c r="G10" s="13">
        <f>IFERROR(__xludf.DUMMYFUNCTION("""COMPUTED_VALUE"""),6.5)</f>
        <v>6.5</v>
      </c>
      <c r="H10" s="13">
        <f>IFERROR(__xludf.DUMMYFUNCTION("""COMPUTED_VALUE"""),-420.0)</f>
        <v>-420</v>
      </c>
      <c r="I10" s="17">
        <f>IFERROR(__xludf.DUMMYFUNCTION("""COMPUTED_VALUE"""),0.0028935185185185184)</f>
        <v>0.002893518519</v>
      </c>
      <c r="J10" s="30">
        <f>IFERROR(__xludf.DUMMYFUNCTION("""COMPUTED_VALUE"""),0.0)</f>
        <v>0</v>
      </c>
      <c r="K10" s="34">
        <f>IFERROR(__xludf.DUMMYFUNCTION("""COMPUTED_VALUE"""),0.0)</f>
        <v>0</v>
      </c>
      <c r="L10" s="13">
        <f>IFERROR(__xludf.DUMMYFUNCTION("""COMPUTED_VALUE"""),10.0)</f>
        <v>10</v>
      </c>
      <c r="M10" s="13">
        <f>IFERROR(__xludf.DUMMYFUNCTION("""COMPUTED_VALUE"""),0.0)</f>
        <v>0</v>
      </c>
      <c r="N10" s="13">
        <f>IFERROR(__xludf.DUMMYFUNCTION("""COMPUTED_VALUE"""),0.0)</f>
        <v>0</v>
      </c>
      <c r="O10" s="20">
        <f>IFERROR(__xludf.DUMMYFUNCTION("""COMPUTED_VALUE"""),50.0)</f>
        <v>50</v>
      </c>
      <c r="P10" s="16">
        <f>IFERROR(__xludf.DUMMYFUNCTION("""COMPUTED_VALUE"""),0.0)</f>
        <v>0</v>
      </c>
      <c r="Q10" s="13">
        <f>IFERROR(__xludf.DUMMYFUNCTION("""COMPUTED_VALUE"""),0.0)</f>
        <v>0</v>
      </c>
      <c r="R10" s="16">
        <f>IFERROR(__xludf.DUMMYFUNCTION("""COMPUTED_VALUE"""),0.0)</f>
        <v>0</v>
      </c>
      <c r="S10" s="33">
        <f>IFERROR(__xludf.DUMMYFUNCTION("""COMPUTED_VALUE"""),30.0)</f>
        <v>30</v>
      </c>
      <c r="T10" s="27">
        <f>IFERROR(__xludf.DUMMYFUNCTION("""COMPUTED_VALUE"""),50.0)</f>
        <v>50</v>
      </c>
      <c r="U10" s="22">
        <f>IFERROR(__xludf.DUMMYFUNCTION("""COMPUTED_VALUE"""),0.0)</f>
        <v>0</v>
      </c>
      <c r="V10" s="27">
        <f>IFERROR(__xludf.DUMMYFUNCTION("""COMPUTED_VALUE"""),0.0)</f>
        <v>0</v>
      </c>
      <c r="W10" s="16">
        <f>IFERROR(__xludf.DUMMYFUNCTION("""COMPUTED_VALUE"""),1200.0)</f>
        <v>1200</v>
      </c>
      <c r="X10" s="23">
        <f>IFERROR(__xludf.DUMMYFUNCTION("""COMPUTED_VALUE"""),0.36180555555555555)</f>
        <v>0.3618055556</v>
      </c>
      <c r="Y10" s="24">
        <f>IFERROR(__xludf.DUMMYFUNCTION("""COMPUTED_VALUE"""),-290.0)</f>
        <v>-290</v>
      </c>
      <c r="Z10" s="13">
        <f>IFERROR(__xludf.DUMMYFUNCTION("""COMPUTED_VALUE"""),90.0)</f>
        <v>90</v>
      </c>
      <c r="AA10" s="13">
        <f>IFERROR(__xludf.DUMMYFUNCTION("""COMPUTED_VALUE"""),14.0)</f>
        <v>14</v>
      </c>
      <c r="AB10" s="13">
        <f>IFERROR(__xludf.DUMMYFUNCTION("""COMPUTED_VALUE"""),25.0)</f>
        <v>25</v>
      </c>
      <c r="AC10" s="13">
        <f>IFERROR(__xludf.DUMMYFUNCTION("""COMPUTED_VALUE"""),-240.0)</f>
        <v>-240</v>
      </c>
      <c r="AD10" s="26">
        <f>IFERROR(__xludf.DUMMYFUNCTION("""COMPUTED_VALUE"""),0.0013078703703703703)</f>
        <v>0.00130787037</v>
      </c>
      <c r="AE10" s="13">
        <f>IFERROR(__xludf.DUMMYFUNCTION("""COMPUTED_VALUE"""),0.0)</f>
        <v>0</v>
      </c>
      <c r="AF10" s="13">
        <f>IFERROR(__xludf.DUMMYFUNCTION("""COMPUTED_VALUE"""),0.0)</f>
        <v>0</v>
      </c>
      <c r="AG10" s="27">
        <f>IFERROR(__xludf.DUMMYFUNCTION("""COMPUTED_VALUE"""),-55.0)</f>
        <v>-55</v>
      </c>
      <c r="AH10" s="16">
        <f>IFERROR(__xludf.DUMMYFUNCTION("""COMPUTED_VALUE"""),24.0)</f>
        <v>24</v>
      </c>
      <c r="AI10" s="18">
        <f>IFERROR(__xludf.DUMMYFUNCTION("""COMPUTED_VALUE"""),31.0)</f>
        <v>31</v>
      </c>
      <c r="AJ10" s="22">
        <f>IFERROR(__xludf.DUMMYFUNCTION("""COMPUTED_VALUE"""),0.010416666666666666)</f>
        <v>0.01041666667</v>
      </c>
      <c r="AK10" s="13">
        <f>IFERROR(__xludf.DUMMYFUNCTION("""COMPUTED_VALUE"""),0.0)</f>
        <v>0</v>
      </c>
      <c r="AL10" s="16">
        <f>IFERROR(__xludf.DUMMYFUNCTION("""COMPUTED_VALUE"""),700.0)</f>
        <v>700</v>
      </c>
      <c r="AM10" s="23">
        <f>IFERROR(__xludf.DUMMYFUNCTION("""COMPUTED_VALUE"""),0.26875)</f>
        <v>0.26875</v>
      </c>
      <c r="AN10" s="16">
        <f>IFERROR(__xludf.DUMMYFUNCTION("""COMPUTED_VALUE"""),-234.0)</f>
        <v>-234</v>
      </c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</row>
    <row r="11">
      <c r="A11" s="13">
        <f>IFERROR(__xludf.DUMMYFUNCTION("""COMPUTED_VALUE"""),8.0)</f>
        <v>8</v>
      </c>
      <c r="B11" s="14">
        <f>IFERROR(__xludf.DUMMYFUNCTION("""COMPUTED_VALUE"""),103.0)</f>
        <v>103</v>
      </c>
      <c r="C11" s="13" t="str">
        <f>IFERROR(__xludf.DUMMYFUNCTION("""COMPUTED_VALUE"""),"mambundobrezlampota")</f>
        <v>mambundobrezlampota</v>
      </c>
      <c r="D11" s="13" t="str">
        <f>IFERROR(__xludf.DUMMYFUNCTION("""COMPUTED_VALUE"""),"RSM")</f>
        <v>RSM</v>
      </c>
      <c r="E11" s="15">
        <f>IFERROR(__xludf.DUMMYFUNCTION("""COMPUTED_VALUE"""),363.0)</f>
        <v>363</v>
      </c>
      <c r="F11" s="13"/>
      <c r="G11" s="13">
        <f>IFERROR(__xludf.DUMMYFUNCTION("""COMPUTED_VALUE"""),13.0)</f>
        <v>13</v>
      </c>
      <c r="H11" s="13">
        <f>IFERROR(__xludf.DUMMYFUNCTION("""COMPUTED_VALUE"""),-420.0)</f>
        <v>-420</v>
      </c>
      <c r="I11" s="17">
        <f>IFERROR(__xludf.DUMMYFUNCTION("""COMPUTED_VALUE"""),0.0028935185185185184)</f>
        <v>0.002893518519</v>
      </c>
      <c r="J11" s="30">
        <f>IFERROR(__xludf.DUMMYFUNCTION("""COMPUTED_VALUE"""),0.0)</f>
        <v>0</v>
      </c>
      <c r="K11" s="31">
        <f>IFERROR(__xludf.DUMMYFUNCTION("""COMPUTED_VALUE"""),0.0)</f>
        <v>0</v>
      </c>
      <c r="L11" s="13">
        <f>IFERROR(__xludf.DUMMYFUNCTION("""COMPUTED_VALUE"""),0.0)</f>
        <v>0</v>
      </c>
      <c r="M11" s="13">
        <f>IFERROR(__xludf.DUMMYFUNCTION("""COMPUTED_VALUE"""),0.0)</f>
        <v>0</v>
      </c>
      <c r="N11" s="13"/>
      <c r="O11" s="20">
        <f>IFERROR(__xludf.DUMMYFUNCTION("""COMPUTED_VALUE"""),6.97)</f>
        <v>6.97</v>
      </c>
      <c r="P11" s="16">
        <f>IFERROR(__xludf.DUMMYFUNCTION("""COMPUTED_VALUE"""),0.0)</f>
        <v>0</v>
      </c>
      <c r="Q11" s="13">
        <f>IFERROR(__xludf.DUMMYFUNCTION("""COMPUTED_VALUE"""),0.0)</f>
        <v>0</v>
      </c>
      <c r="R11" s="16">
        <f>IFERROR(__xludf.DUMMYFUNCTION("""COMPUTED_VALUE"""),0.0)</f>
        <v>0</v>
      </c>
      <c r="S11" s="27">
        <f>IFERROR(__xludf.DUMMYFUNCTION("""COMPUTED_VALUE"""),0.0)</f>
        <v>0</v>
      </c>
      <c r="T11" s="27">
        <f>IFERROR(__xludf.DUMMYFUNCTION("""COMPUTED_VALUE"""),0.0)</f>
        <v>0</v>
      </c>
      <c r="U11" s="22">
        <f>IFERROR(__xludf.DUMMYFUNCTION("""COMPUTED_VALUE"""),0.0)</f>
        <v>0</v>
      </c>
      <c r="V11" s="27">
        <f>IFERROR(__xludf.DUMMYFUNCTION("""COMPUTED_VALUE"""),0.0)</f>
        <v>0</v>
      </c>
      <c r="W11" s="16">
        <f>IFERROR(__xludf.DUMMYFUNCTION("""COMPUTED_VALUE"""),1000.0)</f>
        <v>1000</v>
      </c>
      <c r="X11" s="23">
        <f>IFERROR(__xludf.DUMMYFUNCTION("""COMPUTED_VALUE"""),0.34444444444444444)</f>
        <v>0.3444444444</v>
      </c>
      <c r="Y11" s="24">
        <f>IFERROR(__xludf.DUMMYFUNCTION("""COMPUTED_VALUE"""),-240.0)</f>
        <v>-240</v>
      </c>
      <c r="Z11" s="13">
        <f>IFERROR(__xludf.DUMMYFUNCTION("""COMPUTED_VALUE"""),44.0)</f>
        <v>44</v>
      </c>
      <c r="AA11" s="13">
        <f>IFERROR(__xludf.DUMMYFUNCTION("""COMPUTED_VALUE"""),26.0)</f>
        <v>26</v>
      </c>
      <c r="AB11" s="13">
        <f>IFERROR(__xludf.DUMMYFUNCTION("""COMPUTED_VALUE"""),50.0)</f>
        <v>50</v>
      </c>
      <c r="AC11" s="13">
        <f>IFERROR(__xludf.DUMMYFUNCTION("""COMPUTED_VALUE"""),0.0)</f>
        <v>0</v>
      </c>
      <c r="AD11" s="26">
        <f>IFERROR(__xludf.DUMMYFUNCTION("""COMPUTED_VALUE"""),0.0017708333333333332)</f>
        <v>0.001770833333</v>
      </c>
      <c r="AE11" s="13">
        <f>IFERROR(__xludf.DUMMYFUNCTION("""COMPUTED_VALUE"""),0.0)</f>
        <v>0</v>
      </c>
      <c r="AF11" s="13">
        <f>IFERROR(__xludf.DUMMYFUNCTION("""COMPUTED_VALUE"""),0.0)</f>
        <v>0</v>
      </c>
      <c r="AG11" s="27">
        <f>IFERROR(__xludf.DUMMYFUNCTION("""COMPUTED_VALUE"""),-110.0)</f>
        <v>-110</v>
      </c>
      <c r="AH11" s="16">
        <f>IFERROR(__xludf.DUMMYFUNCTION("""COMPUTED_VALUE"""),0.0)</f>
        <v>0</v>
      </c>
      <c r="AI11" s="18">
        <f>IFERROR(__xludf.DUMMYFUNCTION("""COMPUTED_VALUE"""),0.0)</f>
        <v>0</v>
      </c>
      <c r="AJ11" s="22">
        <f>IFERROR(__xludf.DUMMYFUNCTION("""COMPUTED_VALUE"""),0.009780092592592592)</f>
        <v>0.009780092593</v>
      </c>
      <c r="AK11" s="13">
        <f>IFERROR(__xludf.DUMMYFUNCTION("""COMPUTED_VALUE"""),0.0)</f>
        <v>0</v>
      </c>
      <c r="AL11" s="16">
        <f>IFERROR(__xludf.DUMMYFUNCTION("""COMPUTED_VALUE"""),0.0)</f>
        <v>0</v>
      </c>
      <c r="AM11" s="23">
        <f>IFERROR(__xludf.DUMMYFUNCTION("""COMPUTED_VALUE"""),0.0)</f>
        <v>0</v>
      </c>
      <c r="AN11" s="16">
        <f>IFERROR(__xludf.DUMMYFUNCTION("""COMPUTED_VALUE"""),0.0)</f>
        <v>0</v>
      </c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</row>
    <row r="12" hidden="1">
      <c r="A12" s="13"/>
      <c r="B12" s="35"/>
      <c r="C12" s="13"/>
      <c r="D12" s="13"/>
      <c r="E12" s="15"/>
      <c r="F12" s="13"/>
      <c r="G12" s="13"/>
      <c r="H12" s="13"/>
      <c r="I12" s="17"/>
      <c r="J12" s="30"/>
      <c r="K12" s="31"/>
      <c r="L12" s="13"/>
      <c r="M12" s="13"/>
      <c r="N12" s="13"/>
      <c r="O12" s="20"/>
      <c r="P12" s="16"/>
      <c r="Q12" s="13"/>
      <c r="R12" s="16"/>
      <c r="S12" s="13"/>
      <c r="T12" s="13"/>
      <c r="U12" s="22"/>
      <c r="V12" s="27"/>
      <c r="W12" s="16"/>
      <c r="X12" s="23"/>
      <c r="Y12" s="24"/>
      <c r="Z12" s="13"/>
      <c r="AA12" s="13"/>
      <c r="AB12" s="13"/>
      <c r="AC12" s="13"/>
      <c r="AD12" s="26"/>
      <c r="AE12" s="13"/>
      <c r="AF12" s="13"/>
      <c r="AG12" s="27"/>
      <c r="AH12" s="16"/>
      <c r="AI12" s="18"/>
      <c r="AJ12" s="22"/>
      <c r="AK12" s="13"/>
      <c r="AL12" s="16"/>
      <c r="AM12" s="23"/>
      <c r="AN12" s="16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</row>
    <row r="13" hidden="1">
      <c r="A13" s="13"/>
      <c r="B13" s="35"/>
      <c r="C13" s="13"/>
      <c r="D13" s="13"/>
      <c r="E13" s="15"/>
      <c r="F13" s="13"/>
      <c r="G13" s="13"/>
      <c r="H13" s="13"/>
      <c r="I13" s="17"/>
      <c r="J13" s="30"/>
      <c r="K13" s="31"/>
      <c r="L13" s="13"/>
      <c r="M13" s="13"/>
      <c r="N13" s="13"/>
      <c r="O13" s="20"/>
      <c r="P13" s="16"/>
      <c r="Q13" s="13"/>
      <c r="R13" s="16"/>
      <c r="S13" s="13"/>
      <c r="T13" s="13"/>
      <c r="U13" s="22"/>
      <c r="V13" s="27"/>
      <c r="W13" s="16"/>
      <c r="X13" s="23"/>
      <c r="Y13" s="24"/>
      <c r="Z13" s="13"/>
      <c r="AA13" s="13"/>
      <c r="AB13" s="13"/>
      <c r="AC13" s="13"/>
      <c r="AD13" s="26"/>
      <c r="AE13" s="13"/>
      <c r="AF13" s="13"/>
      <c r="AG13" s="27"/>
      <c r="AH13" s="16"/>
      <c r="AI13" s="18"/>
      <c r="AJ13" s="22"/>
      <c r="AK13" s="13"/>
      <c r="AL13" s="16"/>
      <c r="AM13" s="23"/>
      <c r="AN13" s="16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</row>
    <row r="14" hidden="1">
      <c r="A14" s="13"/>
      <c r="B14" s="35"/>
      <c r="C14" s="13"/>
      <c r="D14" s="13"/>
      <c r="E14" s="15"/>
      <c r="F14" s="13"/>
      <c r="G14" s="13"/>
      <c r="H14" s="13"/>
      <c r="I14" s="17"/>
      <c r="J14" s="30"/>
      <c r="K14" s="31"/>
      <c r="L14" s="13"/>
      <c r="M14" s="13"/>
      <c r="N14" s="13"/>
      <c r="O14" s="20"/>
      <c r="P14" s="16"/>
      <c r="Q14" s="13"/>
      <c r="R14" s="16"/>
      <c r="S14" s="13"/>
      <c r="T14" s="13"/>
      <c r="U14" s="22"/>
      <c r="V14" s="27"/>
      <c r="W14" s="16"/>
      <c r="X14" s="23"/>
      <c r="Y14" s="24"/>
      <c r="Z14" s="13"/>
      <c r="AA14" s="13"/>
      <c r="AB14" s="13"/>
      <c r="AC14" s="13"/>
      <c r="AD14" s="26"/>
      <c r="AE14" s="13"/>
      <c r="AF14" s="13"/>
      <c r="AG14" s="27"/>
      <c r="AH14" s="16"/>
      <c r="AI14" s="18"/>
      <c r="AJ14" s="22"/>
      <c r="AK14" s="13"/>
      <c r="AL14" s="16"/>
      <c r="AM14" s="23"/>
      <c r="AN14" s="16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</row>
    <row r="15" hidden="1">
      <c r="A15" s="13"/>
      <c r="B15" s="35"/>
      <c r="C15" s="13"/>
      <c r="D15" s="13"/>
      <c r="E15" s="15"/>
      <c r="F15" s="13"/>
      <c r="G15" s="13"/>
      <c r="H15" s="13"/>
      <c r="I15" s="17"/>
      <c r="J15" s="30"/>
      <c r="K15" s="36"/>
      <c r="L15" s="13"/>
      <c r="M15" s="13"/>
      <c r="N15" s="13"/>
      <c r="O15" s="20"/>
      <c r="P15" s="16"/>
      <c r="Q15" s="13"/>
      <c r="R15" s="16"/>
      <c r="S15" s="13"/>
      <c r="T15" s="13"/>
      <c r="U15" s="22"/>
      <c r="V15" s="27"/>
      <c r="W15" s="16"/>
      <c r="X15" s="23"/>
      <c r="Y15" s="24"/>
      <c r="Z15" s="13"/>
      <c r="AA15" s="13"/>
      <c r="AB15" s="13"/>
      <c r="AC15" s="13"/>
      <c r="AD15" s="26"/>
      <c r="AE15" s="13"/>
      <c r="AF15" s="13"/>
      <c r="AG15" s="27"/>
      <c r="AH15" s="16"/>
      <c r="AI15" s="18"/>
      <c r="AJ15" s="22"/>
      <c r="AK15" s="13"/>
      <c r="AL15" s="16"/>
      <c r="AM15" s="23"/>
      <c r="AN15" s="16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</row>
    <row r="16" hidden="1">
      <c r="A16" s="13"/>
      <c r="B16" s="35"/>
      <c r="C16" s="13"/>
      <c r="D16" s="13"/>
      <c r="E16" s="15"/>
      <c r="F16" s="13"/>
      <c r="G16" s="13"/>
      <c r="H16" s="13"/>
      <c r="I16" s="37"/>
      <c r="J16" s="38"/>
      <c r="K16" s="39"/>
      <c r="L16" s="13"/>
      <c r="M16" s="13"/>
      <c r="N16" s="13"/>
      <c r="O16" s="20"/>
      <c r="P16" s="16"/>
      <c r="Q16" s="13"/>
      <c r="R16" s="16"/>
      <c r="S16" s="13"/>
      <c r="T16" s="13"/>
      <c r="U16" s="22"/>
      <c r="V16" s="27"/>
      <c r="W16" s="16"/>
      <c r="X16" s="23"/>
      <c r="Y16" s="24"/>
      <c r="Z16" s="13"/>
      <c r="AA16" s="13"/>
      <c r="AB16" s="13"/>
      <c r="AC16" s="13"/>
      <c r="AD16" s="26"/>
      <c r="AE16" s="13"/>
      <c r="AF16" s="13"/>
      <c r="AG16" s="27"/>
      <c r="AH16" s="16"/>
      <c r="AI16" s="18"/>
      <c r="AJ16" s="22"/>
      <c r="AK16" s="13"/>
      <c r="AL16" s="16"/>
      <c r="AM16" s="23"/>
      <c r="AN16" s="16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</row>
    <row r="17">
      <c r="A17" s="40"/>
      <c r="B17" s="40"/>
      <c r="C17" s="40" t="s">
        <v>39</v>
      </c>
      <c r="D17" s="40"/>
      <c r="E17" s="40">
        <f>SUM(F17:W17,Z17:AL17)</f>
        <v>4035</v>
      </c>
      <c r="F17" s="40"/>
      <c r="G17" s="40">
        <v>125.0</v>
      </c>
      <c r="H17" s="40"/>
      <c r="I17" s="41"/>
      <c r="J17" s="40">
        <v>60.0</v>
      </c>
      <c r="K17" s="42">
        <v>60.0</v>
      </c>
      <c r="L17" s="40">
        <v>200.0</v>
      </c>
      <c r="M17" s="40">
        <v>60.0</v>
      </c>
      <c r="N17" s="40">
        <v>100.0</v>
      </c>
      <c r="O17" s="40"/>
      <c r="P17" s="40">
        <v>100.0</v>
      </c>
      <c r="Q17" s="40">
        <v>80.0</v>
      </c>
      <c r="R17" s="40">
        <v>150.0</v>
      </c>
      <c r="S17" s="40">
        <v>30.0</v>
      </c>
      <c r="T17" s="40">
        <v>50.0</v>
      </c>
      <c r="U17" s="40"/>
      <c r="V17" s="40">
        <v>60.0</v>
      </c>
      <c r="W17" s="40">
        <v>1400.0</v>
      </c>
      <c r="X17" s="43">
        <v>0.30694444444444446</v>
      </c>
      <c r="Y17" s="42"/>
      <c r="Z17" s="40">
        <v>100.0</v>
      </c>
      <c r="AA17" s="40">
        <v>20.0</v>
      </c>
      <c r="AB17" s="42">
        <v>50.0</v>
      </c>
      <c r="AC17" s="40"/>
      <c r="AD17" s="40"/>
      <c r="AE17" s="40">
        <v>60.0</v>
      </c>
      <c r="AF17" s="40">
        <v>60.0</v>
      </c>
      <c r="AG17" s="40"/>
      <c r="AH17" s="40">
        <v>150.0</v>
      </c>
      <c r="AI17" s="40">
        <v>60.0</v>
      </c>
      <c r="AJ17" s="40"/>
      <c r="AK17" s="40">
        <v>60.0</v>
      </c>
      <c r="AL17" s="40">
        <v>1000.0</v>
      </c>
      <c r="AM17" s="43">
        <v>0.20555555555555555</v>
      </c>
      <c r="AN17" s="40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</row>
    <row r="18">
      <c r="A18" s="28"/>
      <c r="B18" s="28"/>
      <c r="C18" s="44" t="s">
        <v>40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H18" s="28"/>
      <c r="AI18" s="28"/>
      <c r="AJ18" s="28"/>
      <c r="AK18" s="28"/>
      <c r="AL18" s="28"/>
      <c r="AM18" s="28"/>
      <c r="AN18" s="28"/>
    </row>
    <row r="19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H19" s="28"/>
      <c r="AI19" s="28"/>
      <c r="AJ19" s="28"/>
      <c r="AK19" s="28"/>
      <c r="AL19" s="28"/>
      <c r="AM19" s="28"/>
      <c r="AN19" s="28"/>
    </row>
    <row r="20">
      <c r="A20" s="28"/>
      <c r="B20" s="28"/>
      <c r="C20" s="28"/>
      <c r="D20" s="45"/>
      <c r="E20" s="28"/>
      <c r="F20" s="28"/>
      <c r="G20" s="28"/>
      <c r="H20" s="46"/>
      <c r="I20" s="28"/>
      <c r="J20" s="28"/>
      <c r="K20" s="28"/>
      <c r="L20" s="28"/>
      <c r="M20" s="28"/>
      <c r="N20" s="28"/>
      <c r="O20" s="28"/>
      <c r="P20" s="28"/>
      <c r="Q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H20" s="28"/>
      <c r="AI20" s="28"/>
      <c r="AJ20" s="28"/>
      <c r="AK20" s="28"/>
    </row>
    <row r="21">
      <c r="A21" s="28"/>
      <c r="B21" s="28"/>
      <c r="C21" s="28"/>
      <c r="D21" s="45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H21" s="28"/>
      <c r="AI21" s="28"/>
      <c r="AJ21" s="28"/>
      <c r="AK21" s="28"/>
      <c r="AL21" s="28"/>
      <c r="AM21" s="28"/>
      <c r="AN21" s="28"/>
    </row>
    <row r="22">
      <c r="A22" s="28"/>
      <c r="B22" s="28"/>
      <c r="C22" s="28"/>
      <c r="D22" s="45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H22" s="28"/>
      <c r="AI22" s="28"/>
      <c r="AJ22" s="28"/>
      <c r="AK22" s="28"/>
      <c r="AL22" s="28"/>
      <c r="AM22" s="28"/>
      <c r="AN22" s="28"/>
    </row>
    <row r="23">
      <c r="A23" s="28"/>
      <c r="B23" s="28"/>
      <c r="C23" s="28"/>
      <c r="D23" s="45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H23" s="28"/>
      <c r="AI23" s="28"/>
      <c r="AJ23" s="28"/>
      <c r="AK23" s="28"/>
      <c r="AL23" s="28"/>
      <c r="AM23" s="28"/>
      <c r="AN23" s="28"/>
    </row>
    <row r="24">
      <c r="A24" s="28"/>
      <c r="B24" s="28"/>
      <c r="C24" s="28"/>
      <c r="D24" s="45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H24" s="28"/>
      <c r="AI24" s="28"/>
      <c r="AJ24" s="28"/>
      <c r="AK24" s="28"/>
      <c r="AL24" s="28"/>
      <c r="AM24" s="28"/>
      <c r="AN24" s="28"/>
    </row>
    <row r="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H25" s="28"/>
      <c r="AI25" s="28"/>
      <c r="AJ25" s="28"/>
      <c r="AK25" s="28"/>
      <c r="AL25" s="28"/>
      <c r="AM25" s="28"/>
      <c r="AN25" s="28"/>
    </row>
    <row r="2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H26" s="28"/>
      <c r="AI26" s="28"/>
      <c r="AJ26" s="28"/>
      <c r="AK26" s="28"/>
      <c r="AL26" s="28"/>
      <c r="AM26" s="28"/>
      <c r="AN26" s="28"/>
    </row>
    <row r="2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H27" s="28"/>
      <c r="AI27" s="28"/>
      <c r="AJ27" s="28"/>
      <c r="AK27" s="28"/>
      <c r="AL27" s="28"/>
      <c r="AM27" s="28"/>
      <c r="AN27" s="28"/>
    </row>
    <row r="28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H28" s="28"/>
      <c r="AI28" s="28"/>
      <c r="AJ28" s="28"/>
      <c r="AK28" s="28"/>
      <c r="AL28" s="28"/>
      <c r="AM28" s="28"/>
      <c r="AN28" s="28"/>
    </row>
    <row r="29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H29" s="28"/>
      <c r="AI29" s="28"/>
      <c r="AJ29" s="28"/>
      <c r="AK29" s="28"/>
      <c r="AL29" s="28"/>
      <c r="AM29" s="28"/>
      <c r="AN29" s="28"/>
    </row>
    <row r="30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H30" s="28"/>
      <c r="AI30" s="28"/>
      <c r="AJ30" s="28"/>
      <c r="AK30" s="28"/>
      <c r="AL30" s="28"/>
      <c r="AM30" s="28"/>
      <c r="AN30" s="28"/>
    </row>
    <row r="3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H31" s="28"/>
      <c r="AI31" s="28"/>
      <c r="AJ31" s="28"/>
      <c r="AK31" s="28"/>
      <c r="AL31" s="28"/>
      <c r="AM31" s="28"/>
      <c r="AN31" s="28"/>
    </row>
    <row r="3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H32" s="28"/>
      <c r="AI32" s="28"/>
      <c r="AJ32" s="28"/>
      <c r="AK32" s="28"/>
      <c r="AL32" s="28"/>
      <c r="AM32" s="28"/>
      <c r="AN32" s="28"/>
    </row>
    <row r="3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H33" s="28"/>
      <c r="AI33" s="28"/>
      <c r="AJ33" s="28"/>
      <c r="AK33" s="28"/>
      <c r="AL33" s="28"/>
      <c r="AM33" s="28"/>
      <c r="AN33" s="28"/>
    </row>
    <row r="3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H34" s="28"/>
      <c r="AI34" s="28"/>
      <c r="AJ34" s="28"/>
      <c r="AK34" s="28"/>
      <c r="AL34" s="28"/>
      <c r="AM34" s="28"/>
      <c r="AN34" s="28"/>
    </row>
    <row r="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H35" s="28"/>
      <c r="AI35" s="28"/>
      <c r="AJ35" s="28"/>
      <c r="AK35" s="28"/>
      <c r="AL35" s="28"/>
      <c r="AM35" s="28"/>
      <c r="AN35" s="28"/>
    </row>
    <row r="3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H36" s="28"/>
      <c r="AI36" s="28"/>
      <c r="AJ36" s="28"/>
      <c r="AK36" s="28"/>
      <c r="AL36" s="28"/>
      <c r="AM36" s="28"/>
      <c r="AN36" s="28"/>
    </row>
    <row r="3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H37" s="28"/>
      <c r="AI37" s="28"/>
      <c r="AJ37" s="28"/>
      <c r="AK37" s="28"/>
      <c r="AL37" s="28"/>
      <c r="AM37" s="28"/>
      <c r="AN37" s="28"/>
    </row>
    <row r="38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H38" s="28"/>
      <c r="AI38" s="28"/>
      <c r="AJ38" s="28"/>
      <c r="AK38" s="28"/>
      <c r="AL38" s="28"/>
      <c r="AM38" s="28"/>
      <c r="AN38" s="28"/>
    </row>
    <row r="3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H39" s="28"/>
      <c r="AI39" s="28"/>
      <c r="AJ39" s="28"/>
      <c r="AK39" s="28"/>
      <c r="AL39" s="28"/>
      <c r="AM39" s="28"/>
      <c r="AN39" s="28"/>
    </row>
    <row r="40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H40" s="28"/>
      <c r="AI40" s="28"/>
      <c r="AJ40" s="28"/>
      <c r="AK40" s="28"/>
      <c r="AL40" s="28"/>
      <c r="AM40" s="28"/>
      <c r="AN40" s="28"/>
    </row>
    <row r="4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H41" s="28"/>
      <c r="AI41" s="28"/>
      <c r="AJ41" s="28"/>
      <c r="AK41" s="28"/>
      <c r="AL41" s="28"/>
      <c r="AM41" s="28"/>
      <c r="AN41" s="28"/>
    </row>
    <row r="4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H42" s="28"/>
      <c r="AI42" s="28"/>
      <c r="AJ42" s="28"/>
      <c r="AK42" s="28"/>
      <c r="AL42" s="28"/>
      <c r="AM42" s="28"/>
      <c r="AN42" s="28"/>
    </row>
    <row r="4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H43" s="28"/>
      <c r="AI43" s="28"/>
      <c r="AJ43" s="28"/>
      <c r="AK43" s="28"/>
      <c r="AL43" s="28"/>
      <c r="AM43" s="28"/>
      <c r="AN43" s="28"/>
    </row>
    <row r="4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H44" s="28"/>
      <c r="AI44" s="28"/>
      <c r="AJ44" s="28"/>
      <c r="AK44" s="28"/>
      <c r="AL44" s="28"/>
      <c r="AM44" s="28"/>
      <c r="AN44" s="28"/>
    </row>
    <row r="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H45" s="28"/>
      <c r="AI45" s="28"/>
      <c r="AJ45" s="28"/>
      <c r="AK45" s="28"/>
      <c r="AL45" s="28"/>
      <c r="AM45" s="28"/>
      <c r="AN45" s="28"/>
    </row>
    <row r="4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H46" s="28"/>
      <c r="AI46" s="28"/>
      <c r="AJ46" s="28"/>
      <c r="AK46" s="28"/>
      <c r="AL46" s="28"/>
      <c r="AM46" s="28"/>
      <c r="AN46" s="28"/>
    </row>
    <row r="47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H47" s="28"/>
      <c r="AI47" s="28"/>
      <c r="AJ47" s="28"/>
      <c r="AK47" s="28"/>
      <c r="AL47" s="28"/>
      <c r="AM47" s="28"/>
      <c r="AN47" s="28"/>
    </row>
    <row r="4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H48" s="28"/>
      <c r="AI48" s="28"/>
      <c r="AJ48" s="28"/>
      <c r="AK48" s="28"/>
      <c r="AL48" s="28"/>
      <c r="AM48" s="28"/>
      <c r="AN48" s="28"/>
    </row>
    <row r="49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H49" s="28"/>
      <c r="AI49" s="28"/>
      <c r="AJ49" s="28"/>
      <c r="AK49" s="28"/>
      <c r="AL49" s="28"/>
      <c r="AM49" s="28"/>
      <c r="AN49" s="28"/>
    </row>
    <row r="5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H50" s="28"/>
      <c r="AI50" s="28"/>
      <c r="AJ50" s="28"/>
      <c r="AK50" s="28"/>
      <c r="AL50" s="28"/>
      <c r="AM50" s="28"/>
      <c r="AN50" s="28"/>
    </row>
    <row r="5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H51" s="28"/>
      <c r="AI51" s="28"/>
      <c r="AJ51" s="28"/>
      <c r="AK51" s="28"/>
      <c r="AL51" s="28"/>
      <c r="AM51" s="28"/>
      <c r="AN51" s="28"/>
    </row>
    <row r="5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H52" s="28"/>
      <c r="AI52" s="28"/>
      <c r="AJ52" s="28"/>
      <c r="AK52" s="28"/>
      <c r="AL52" s="28"/>
      <c r="AM52" s="28"/>
      <c r="AN52" s="28"/>
    </row>
    <row r="5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H53" s="28"/>
      <c r="AI53" s="28"/>
      <c r="AJ53" s="28"/>
      <c r="AK53" s="28"/>
      <c r="AL53" s="28"/>
      <c r="AM53" s="28"/>
      <c r="AN53" s="28"/>
    </row>
    <row r="5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H54" s="28"/>
      <c r="AI54" s="28"/>
      <c r="AJ54" s="28"/>
      <c r="AK54" s="28"/>
      <c r="AL54" s="28"/>
      <c r="AM54" s="28"/>
      <c r="AN54" s="28"/>
    </row>
    <row r="5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H55" s="28"/>
      <c r="AI55" s="28"/>
      <c r="AJ55" s="28"/>
      <c r="AK55" s="28"/>
      <c r="AL55" s="28"/>
      <c r="AM55" s="28"/>
      <c r="AN55" s="28"/>
    </row>
    <row r="56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H56" s="28"/>
      <c r="AI56" s="28"/>
      <c r="AJ56" s="28"/>
      <c r="AK56" s="28"/>
      <c r="AL56" s="28"/>
      <c r="AM56" s="28"/>
      <c r="AN56" s="28"/>
    </row>
    <row r="5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H57" s="28"/>
      <c r="AI57" s="28"/>
      <c r="AJ57" s="28"/>
      <c r="AK57" s="28"/>
      <c r="AL57" s="28"/>
      <c r="AM57" s="28"/>
      <c r="AN57" s="28"/>
    </row>
    <row r="58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H58" s="28"/>
      <c r="AI58" s="28"/>
      <c r="AJ58" s="28"/>
      <c r="AK58" s="28"/>
      <c r="AL58" s="28"/>
      <c r="AM58" s="28"/>
      <c r="AN58" s="28"/>
    </row>
    <row r="59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H59" s="28"/>
      <c r="AI59" s="28"/>
      <c r="AJ59" s="28"/>
      <c r="AK59" s="28"/>
      <c r="AL59" s="28"/>
      <c r="AM59" s="28"/>
      <c r="AN59" s="28"/>
    </row>
    <row r="6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H60" s="28"/>
      <c r="AI60" s="28"/>
      <c r="AJ60" s="28"/>
      <c r="AK60" s="28"/>
      <c r="AL60" s="28"/>
      <c r="AM60" s="28"/>
      <c r="AN60" s="28"/>
    </row>
    <row r="6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H61" s="28"/>
      <c r="AI61" s="28"/>
      <c r="AJ61" s="28"/>
      <c r="AK61" s="28"/>
      <c r="AL61" s="28"/>
      <c r="AM61" s="28"/>
      <c r="AN61" s="28"/>
    </row>
    <row r="6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H62" s="28"/>
      <c r="AI62" s="28"/>
      <c r="AJ62" s="28"/>
      <c r="AK62" s="28"/>
      <c r="AL62" s="28"/>
      <c r="AM62" s="28"/>
      <c r="AN62" s="28"/>
    </row>
    <row r="6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H63" s="28"/>
      <c r="AI63" s="28"/>
      <c r="AJ63" s="28"/>
      <c r="AK63" s="28"/>
      <c r="AL63" s="28"/>
      <c r="AM63" s="28"/>
      <c r="AN63" s="28"/>
    </row>
    <row r="6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H64" s="28"/>
      <c r="AI64" s="28"/>
      <c r="AJ64" s="28"/>
      <c r="AK64" s="28"/>
      <c r="AL64" s="28"/>
      <c r="AM64" s="28"/>
      <c r="AN64" s="28"/>
    </row>
    <row r="6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H65" s="28"/>
      <c r="AI65" s="28"/>
      <c r="AJ65" s="28"/>
      <c r="AK65" s="28"/>
      <c r="AL65" s="28"/>
      <c r="AM65" s="28"/>
      <c r="AN65" s="28"/>
    </row>
    <row r="66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H66" s="28"/>
      <c r="AI66" s="28"/>
      <c r="AJ66" s="28"/>
      <c r="AK66" s="28"/>
      <c r="AL66" s="28"/>
      <c r="AM66" s="28"/>
      <c r="AN66" s="28"/>
    </row>
    <row r="6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H67" s="28"/>
      <c r="AI67" s="28"/>
      <c r="AJ67" s="28"/>
      <c r="AK67" s="28"/>
      <c r="AL67" s="28"/>
      <c r="AM67" s="28"/>
      <c r="AN67" s="28"/>
    </row>
    <row r="6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H68" s="28"/>
      <c r="AI68" s="28"/>
      <c r="AJ68" s="28"/>
      <c r="AK68" s="28"/>
      <c r="AL68" s="28"/>
      <c r="AM68" s="28"/>
      <c r="AN68" s="28"/>
    </row>
    <row r="69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H69" s="28"/>
      <c r="AI69" s="28"/>
      <c r="AJ69" s="28"/>
      <c r="AK69" s="28"/>
      <c r="AL69" s="28"/>
      <c r="AM69" s="28"/>
      <c r="AN69" s="28"/>
    </row>
    <row r="7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H70" s="28"/>
      <c r="AI70" s="28"/>
      <c r="AJ70" s="28"/>
      <c r="AK70" s="28"/>
      <c r="AL70" s="28"/>
      <c r="AM70" s="28"/>
      <c r="AN70" s="28"/>
    </row>
    <row r="7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H71" s="28"/>
      <c r="AI71" s="28"/>
      <c r="AJ71" s="28"/>
      <c r="AK71" s="28"/>
      <c r="AL71" s="28"/>
      <c r="AM71" s="28"/>
      <c r="AN71" s="28"/>
    </row>
    <row r="7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H72" s="28"/>
      <c r="AI72" s="28"/>
      <c r="AJ72" s="28"/>
      <c r="AK72" s="28"/>
      <c r="AL72" s="28"/>
      <c r="AM72" s="28"/>
      <c r="AN72" s="28"/>
    </row>
    <row r="7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H73" s="28"/>
      <c r="AI73" s="28"/>
      <c r="AJ73" s="28"/>
      <c r="AK73" s="28"/>
      <c r="AL73" s="28"/>
      <c r="AM73" s="28"/>
      <c r="AN73" s="28"/>
    </row>
    <row r="7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H74" s="28"/>
      <c r="AI74" s="28"/>
      <c r="AJ74" s="28"/>
      <c r="AK74" s="28"/>
      <c r="AL74" s="28"/>
      <c r="AM74" s="28"/>
      <c r="AN74" s="28"/>
    </row>
    <row r="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H75" s="28"/>
      <c r="AI75" s="28"/>
      <c r="AJ75" s="28"/>
      <c r="AK75" s="28"/>
      <c r="AL75" s="28"/>
      <c r="AM75" s="28"/>
      <c r="AN75" s="28"/>
    </row>
    <row r="7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H76" s="28"/>
      <c r="AI76" s="28"/>
      <c r="AJ76" s="28"/>
      <c r="AK76" s="28"/>
      <c r="AL76" s="28"/>
      <c r="AM76" s="28"/>
      <c r="AN76" s="28"/>
    </row>
    <row r="7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H77" s="28"/>
      <c r="AI77" s="28"/>
      <c r="AJ77" s="28"/>
      <c r="AK77" s="28"/>
      <c r="AL77" s="28"/>
      <c r="AM77" s="28"/>
      <c r="AN77" s="28"/>
    </row>
    <row r="7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H78" s="28"/>
      <c r="AI78" s="28"/>
      <c r="AJ78" s="28"/>
      <c r="AK78" s="28"/>
      <c r="AL78" s="28"/>
      <c r="AM78" s="28"/>
      <c r="AN78" s="28"/>
    </row>
    <row r="79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H79" s="28"/>
      <c r="AI79" s="28"/>
      <c r="AJ79" s="28"/>
      <c r="AK79" s="28"/>
      <c r="AL79" s="28"/>
      <c r="AM79" s="28"/>
      <c r="AN79" s="28"/>
    </row>
    <row r="8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H80" s="28"/>
      <c r="AI80" s="28"/>
      <c r="AJ80" s="28"/>
      <c r="AK80" s="28"/>
      <c r="AL80" s="28"/>
      <c r="AM80" s="28"/>
      <c r="AN80" s="28"/>
    </row>
    <row r="8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H81" s="28"/>
      <c r="AI81" s="28"/>
      <c r="AJ81" s="28"/>
      <c r="AK81" s="28"/>
      <c r="AL81" s="28"/>
      <c r="AM81" s="28"/>
      <c r="AN81" s="28"/>
    </row>
    <row r="8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H82" s="28"/>
      <c r="AI82" s="28"/>
      <c r="AJ82" s="28"/>
      <c r="AK82" s="28"/>
      <c r="AL82" s="28"/>
      <c r="AM82" s="28"/>
      <c r="AN82" s="28"/>
    </row>
    <row r="8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H83" s="28"/>
      <c r="AI83" s="28"/>
      <c r="AJ83" s="28"/>
      <c r="AK83" s="28"/>
      <c r="AL83" s="28"/>
      <c r="AM83" s="28"/>
      <c r="AN83" s="28"/>
    </row>
    <row r="8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H84" s="28"/>
      <c r="AI84" s="28"/>
      <c r="AJ84" s="28"/>
      <c r="AK84" s="28"/>
      <c r="AL84" s="28"/>
      <c r="AM84" s="28"/>
      <c r="AN84" s="28"/>
    </row>
    <row r="8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H85" s="28"/>
      <c r="AI85" s="28"/>
      <c r="AJ85" s="28"/>
      <c r="AK85" s="28"/>
      <c r="AL85" s="28"/>
      <c r="AM85" s="28"/>
      <c r="AN85" s="28"/>
    </row>
    <row r="8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H86" s="28"/>
      <c r="AI86" s="28"/>
      <c r="AJ86" s="28"/>
      <c r="AK86" s="28"/>
      <c r="AL86" s="28"/>
      <c r="AM86" s="28"/>
      <c r="AN86" s="28"/>
    </row>
    <row r="8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H87" s="28"/>
      <c r="AI87" s="28"/>
      <c r="AJ87" s="28"/>
      <c r="AK87" s="28"/>
      <c r="AL87" s="28"/>
      <c r="AM87" s="28"/>
      <c r="AN87" s="28"/>
    </row>
    <row r="8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H88" s="28"/>
      <c r="AI88" s="28"/>
      <c r="AJ88" s="28"/>
      <c r="AK88" s="28"/>
      <c r="AL88" s="28"/>
      <c r="AM88" s="28"/>
      <c r="AN88" s="28"/>
    </row>
    <row r="89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H89" s="28"/>
      <c r="AI89" s="28"/>
      <c r="AJ89" s="28"/>
      <c r="AK89" s="28"/>
      <c r="AL89" s="28"/>
      <c r="AM89" s="28"/>
      <c r="AN89" s="28"/>
    </row>
    <row r="9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H90" s="28"/>
      <c r="AI90" s="28"/>
      <c r="AJ90" s="28"/>
      <c r="AK90" s="28"/>
      <c r="AL90" s="28"/>
      <c r="AM90" s="28"/>
      <c r="AN90" s="28"/>
    </row>
    <row r="9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H91" s="28"/>
      <c r="AI91" s="28"/>
      <c r="AJ91" s="28"/>
      <c r="AK91" s="28"/>
      <c r="AL91" s="28"/>
      <c r="AM91" s="28"/>
      <c r="AN91" s="28"/>
    </row>
    <row r="9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H92" s="28"/>
      <c r="AI92" s="28"/>
      <c r="AJ92" s="28"/>
      <c r="AK92" s="28"/>
      <c r="AL92" s="28"/>
      <c r="AM92" s="28"/>
      <c r="AN92" s="28"/>
    </row>
    <row r="9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H93" s="28"/>
      <c r="AI93" s="28"/>
      <c r="AJ93" s="28"/>
      <c r="AK93" s="28"/>
      <c r="AL93" s="28"/>
      <c r="AM93" s="28"/>
      <c r="AN93" s="28"/>
    </row>
    <row r="9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H94" s="28"/>
      <c r="AI94" s="28"/>
      <c r="AJ94" s="28"/>
      <c r="AK94" s="28"/>
      <c r="AL94" s="28"/>
      <c r="AM94" s="28"/>
      <c r="AN94" s="28"/>
    </row>
    <row r="9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H95" s="28"/>
      <c r="AI95" s="28"/>
      <c r="AJ95" s="28"/>
      <c r="AK95" s="28"/>
      <c r="AL95" s="28"/>
      <c r="AM95" s="28"/>
      <c r="AN95" s="28"/>
    </row>
    <row r="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H96" s="28"/>
      <c r="AI96" s="28"/>
      <c r="AJ96" s="28"/>
      <c r="AK96" s="28"/>
      <c r="AL96" s="28"/>
      <c r="AM96" s="28"/>
      <c r="AN96" s="28"/>
    </row>
    <row r="9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H97" s="28"/>
      <c r="AI97" s="28"/>
      <c r="AJ97" s="28"/>
      <c r="AK97" s="28"/>
      <c r="AL97" s="28"/>
      <c r="AM97" s="28"/>
      <c r="AN97" s="28"/>
    </row>
    <row r="9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H98" s="28"/>
      <c r="AI98" s="28"/>
      <c r="AJ98" s="28"/>
      <c r="AK98" s="28"/>
      <c r="AL98" s="28"/>
      <c r="AM98" s="28"/>
      <c r="AN98" s="28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H99" s="28"/>
      <c r="AI99" s="28"/>
      <c r="AJ99" s="28"/>
      <c r="AK99" s="28"/>
      <c r="AL99" s="28"/>
      <c r="AM99" s="28"/>
      <c r="AN99" s="28"/>
    </row>
    <row r="10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H100" s="28"/>
      <c r="AI100" s="28"/>
      <c r="AJ100" s="28"/>
      <c r="AK100" s="28"/>
      <c r="AL100" s="28"/>
      <c r="AM100" s="28"/>
      <c r="AN100" s="28"/>
    </row>
    <row r="10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H101" s="28"/>
      <c r="AI101" s="28"/>
      <c r="AJ101" s="28"/>
      <c r="AK101" s="28"/>
      <c r="AL101" s="28"/>
      <c r="AM101" s="28"/>
      <c r="AN101" s="28"/>
    </row>
    <row r="10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H102" s="28"/>
      <c r="AI102" s="28"/>
      <c r="AJ102" s="28"/>
      <c r="AK102" s="28"/>
      <c r="AL102" s="28"/>
      <c r="AM102" s="28"/>
      <c r="AN102" s="28"/>
    </row>
    <row r="10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H103" s="28"/>
      <c r="AI103" s="28"/>
      <c r="AJ103" s="28"/>
      <c r="AK103" s="28"/>
      <c r="AL103" s="28"/>
      <c r="AM103" s="28"/>
      <c r="AN103" s="28"/>
    </row>
    <row r="1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H104" s="28"/>
      <c r="AI104" s="28"/>
      <c r="AJ104" s="28"/>
      <c r="AK104" s="28"/>
      <c r="AL104" s="28"/>
      <c r="AM104" s="28"/>
      <c r="AN104" s="28"/>
    </row>
    <row r="10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H105" s="28"/>
      <c r="AI105" s="28"/>
      <c r="AJ105" s="28"/>
      <c r="AK105" s="28"/>
      <c r="AL105" s="28"/>
      <c r="AM105" s="28"/>
      <c r="AN105" s="28"/>
    </row>
    <row r="10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H106" s="28"/>
      <c r="AI106" s="28"/>
      <c r="AJ106" s="28"/>
      <c r="AK106" s="28"/>
      <c r="AL106" s="28"/>
      <c r="AM106" s="28"/>
      <c r="AN106" s="28"/>
    </row>
    <row r="10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H107" s="28"/>
      <c r="AI107" s="28"/>
      <c r="AJ107" s="28"/>
      <c r="AK107" s="28"/>
      <c r="AL107" s="28"/>
      <c r="AM107" s="28"/>
      <c r="AN107" s="28"/>
    </row>
    <row r="10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H108" s="28"/>
      <c r="AI108" s="28"/>
      <c r="AJ108" s="28"/>
      <c r="AK108" s="28"/>
      <c r="AL108" s="28"/>
      <c r="AM108" s="28"/>
      <c r="AN108" s="28"/>
    </row>
    <row r="109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H109" s="28"/>
      <c r="AI109" s="28"/>
      <c r="AJ109" s="28"/>
      <c r="AK109" s="28"/>
      <c r="AL109" s="28"/>
      <c r="AM109" s="28"/>
      <c r="AN109" s="28"/>
    </row>
    <row r="11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H110" s="28"/>
      <c r="AI110" s="28"/>
      <c r="AJ110" s="28"/>
      <c r="AK110" s="28"/>
      <c r="AL110" s="28"/>
      <c r="AM110" s="28"/>
      <c r="AN110" s="28"/>
    </row>
    <row r="1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H111" s="28"/>
      <c r="AI111" s="28"/>
      <c r="AJ111" s="28"/>
      <c r="AK111" s="28"/>
      <c r="AL111" s="28"/>
      <c r="AM111" s="28"/>
      <c r="AN111" s="28"/>
    </row>
    <row r="1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H112" s="28"/>
      <c r="AI112" s="28"/>
      <c r="AJ112" s="28"/>
      <c r="AK112" s="28"/>
      <c r="AL112" s="28"/>
      <c r="AM112" s="28"/>
      <c r="AN112" s="28"/>
    </row>
    <row r="11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H113" s="28"/>
      <c r="AI113" s="28"/>
      <c r="AJ113" s="28"/>
      <c r="AK113" s="28"/>
      <c r="AL113" s="28"/>
      <c r="AM113" s="28"/>
      <c r="AN113" s="28"/>
    </row>
    <row r="1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H114" s="28"/>
      <c r="AI114" s="28"/>
      <c r="AJ114" s="28"/>
      <c r="AK114" s="28"/>
      <c r="AL114" s="28"/>
      <c r="AM114" s="28"/>
      <c r="AN114" s="28"/>
    </row>
    <row r="1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H115" s="28"/>
      <c r="AI115" s="28"/>
      <c r="AJ115" s="28"/>
      <c r="AK115" s="28"/>
      <c r="AL115" s="28"/>
      <c r="AM115" s="28"/>
      <c r="AN115" s="28"/>
    </row>
    <row r="1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H116" s="28"/>
      <c r="AI116" s="28"/>
      <c r="AJ116" s="28"/>
      <c r="AK116" s="28"/>
      <c r="AL116" s="28"/>
      <c r="AM116" s="28"/>
      <c r="AN116" s="28"/>
    </row>
    <row r="11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H117" s="28"/>
      <c r="AI117" s="28"/>
      <c r="AJ117" s="28"/>
      <c r="AK117" s="28"/>
      <c r="AL117" s="28"/>
      <c r="AM117" s="28"/>
      <c r="AN117" s="28"/>
    </row>
    <row r="1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H118" s="28"/>
      <c r="AI118" s="28"/>
      <c r="AJ118" s="28"/>
      <c r="AK118" s="28"/>
      <c r="AL118" s="28"/>
      <c r="AM118" s="28"/>
      <c r="AN118" s="28"/>
    </row>
    <row r="119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H119" s="28"/>
      <c r="AI119" s="28"/>
      <c r="AJ119" s="28"/>
      <c r="AK119" s="28"/>
      <c r="AL119" s="28"/>
      <c r="AM119" s="28"/>
      <c r="AN119" s="28"/>
    </row>
    <row r="12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H120" s="28"/>
      <c r="AI120" s="28"/>
      <c r="AJ120" s="28"/>
      <c r="AK120" s="28"/>
      <c r="AL120" s="28"/>
      <c r="AM120" s="28"/>
      <c r="AN120" s="28"/>
    </row>
    <row r="12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H121" s="28"/>
      <c r="AI121" s="28"/>
      <c r="AJ121" s="28"/>
      <c r="AK121" s="28"/>
      <c r="AL121" s="28"/>
      <c r="AM121" s="28"/>
      <c r="AN121" s="28"/>
    </row>
    <row r="1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H122" s="28"/>
      <c r="AI122" s="28"/>
      <c r="AJ122" s="28"/>
      <c r="AK122" s="28"/>
      <c r="AL122" s="28"/>
      <c r="AM122" s="28"/>
      <c r="AN122" s="28"/>
    </row>
    <row r="1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H123" s="28"/>
      <c r="AI123" s="28"/>
      <c r="AJ123" s="28"/>
      <c r="AK123" s="28"/>
      <c r="AL123" s="28"/>
      <c r="AM123" s="28"/>
      <c r="AN123" s="28"/>
    </row>
    <row r="12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H124" s="28"/>
      <c r="AI124" s="28"/>
      <c r="AJ124" s="28"/>
      <c r="AK124" s="28"/>
      <c r="AL124" s="28"/>
      <c r="AM124" s="28"/>
      <c r="AN124" s="28"/>
    </row>
    <row r="1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H125" s="28"/>
      <c r="AI125" s="28"/>
      <c r="AJ125" s="28"/>
      <c r="AK125" s="28"/>
      <c r="AL125" s="28"/>
      <c r="AM125" s="28"/>
      <c r="AN125" s="28"/>
    </row>
    <row r="12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H126" s="28"/>
      <c r="AI126" s="28"/>
      <c r="AJ126" s="28"/>
      <c r="AK126" s="28"/>
      <c r="AL126" s="28"/>
      <c r="AM126" s="28"/>
      <c r="AN126" s="28"/>
    </row>
    <row r="1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H127" s="28"/>
      <c r="AI127" s="28"/>
      <c r="AJ127" s="28"/>
      <c r="AK127" s="28"/>
      <c r="AL127" s="28"/>
      <c r="AM127" s="28"/>
      <c r="AN127" s="28"/>
    </row>
    <row r="1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H128" s="28"/>
      <c r="AI128" s="28"/>
      <c r="AJ128" s="28"/>
      <c r="AK128" s="28"/>
      <c r="AL128" s="28"/>
      <c r="AM128" s="28"/>
      <c r="AN128" s="28"/>
    </row>
    <row r="129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H129" s="28"/>
      <c r="AI129" s="28"/>
      <c r="AJ129" s="28"/>
      <c r="AK129" s="28"/>
      <c r="AL129" s="28"/>
      <c r="AM129" s="28"/>
      <c r="AN129" s="28"/>
    </row>
    <row r="13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H130" s="28"/>
      <c r="AI130" s="28"/>
      <c r="AJ130" s="28"/>
      <c r="AK130" s="28"/>
      <c r="AL130" s="28"/>
      <c r="AM130" s="28"/>
      <c r="AN130" s="28"/>
    </row>
    <row r="13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H131" s="28"/>
      <c r="AI131" s="28"/>
      <c r="AJ131" s="28"/>
      <c r="AK131" s="28"/>
      <c r="AL131" s="28"/>
      <c r="AM131" s="28"/>
      <c r="AN131" s="28"/>
    </row>
    <row r="13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H132" s="28"/>
      <c r="AI132" s="28"/>
      <c r="AJ132" s="28"/>
      <c r="AK132" s="28"/>
      <c r="AL132" s="28"/>
      <c r="AM132" s="28"/>
      <c r="AN132" s="28"/>
    </row>
    <row r="13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H133" s="28"/>
      <c r="AI133" s="28"/>
      <c r="AJ133" s="28"/>
      <c r="AK133" s="28"/>
      <c r="AL133" s="28"/>
      <c r="AM133" s="28"/>
      <c r="AN133" s="28"/>
    </row>
    <row r="13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H134" s="28"/>
      <c r="AI134" s="28"/>
      <c r="AJ134" s="28"/>
      <c r="AK134" s="28"/>
      <c r="AL134" s="28"/>
      <c r="AM134" s="28"/>
      <c r="AN134" s="28"/>
    </row>
    <row r="1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H135" s="28"/>
      <c r="AI135" s="28"/>
      <c r="AJ135" s="28"/>
      <c r="AK135" s="28"/>
      <c r="AL135" s="28"/>
      <c r="AM135" s="28"/>
      <c r="AN135" s="28"/>
    </row>
    <row r="13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H136" s="28"/>
      <c r="AI136" s="28"/>
      <c r="AJ136" s="28"/>
      <c r="AK136" s="28"/>
      <c r="AL136" s="28"/>
      <c r="AM136" s="28"/>
      <c r="AN136" s="28"/>
    </row>
    <row r="13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H137" s="28"/>
      <c r="AI137" s="28"/>
      <c r="AJ137" s="28"/>
      <c r="AK137" s="28"/>
      <c r="AL137" s="28"/>
      <c r="AM137" s="28"/>
      <c r="AN137" s="28"/>
    </row>
    <row r="13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H138" s="28"/>
      <c r="AI138" s="28"/>
      <c r="AJ138" s="28"/>
      <c r="AK138" s="28"/>
      <c r="AL138" s="28"/>
      <c r="AM138" s="28"/>
      <c r="AN138" s="28"/>
    </row>
    <row r="139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H139" s="28"/>
      <c r="AI139" s="28"/>
      <c r="AJ139" s="28"/>
      <c r="AK139" s="28"/>
      <c r="AL139" s="28"/>
      <c r="AM139" s="28"/>
      <c r="AN139" s="28"/>
    </row>
    <row r="14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H140" s="28"/>
      <c r="AI140" s="28"/>
      <c r="AJ140" s="28"/>
      <c r="AK140" s="28"/>
      <c r="AL140" s="28"/>
      <c r="AM140" s="28"/>
      <c r="AN140" s="28"/>
    </row>
    <row r="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H141" s="28"/>
      <c r="AI141" s="28"/>
      <c r="AJ141" s="28"/>
      <c r="AK141" s="28"/>
      <c r="AL141" s="28"/>
      <c r="AM141" s="28"/>
      <c r="AN141" s="28"/>
    </row>
    <row r="14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H142" s="28"/>
      <c r="AI142" s="28"/>
      <c r="AJ142" s="28"/>
      <c r="AK142" s="28"/>
      <c r="AL142" s="28"/>
      <c r="AM142" s="28"/>
      <c r="AN142" s="28"/>
    </row>
    <row r="14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H143" s="28"/>
      <c r="AI143" s="28"/>
      <c r="AJ143" s="28"/>
      <c r="AK143" s="28"/>
      <c r="AL143" s="28"/>
      <c r="AM143" s="28"/>
      <c r="AN143" s="28"/>
    </row>
    <row r="14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H144" s="28"/>
      <c r="AI144" s="28"/>
      <c r="AJ144" s="28"/>
      <c r="AK144" s="28"/>
      <c r="AL144" s="28"/>
      <c r="AM144" s="28"/>
      <c r="AN144" s="28"/>
    </row>
    <row r="1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H145" s="28"/>
      <c r="AI145" s="28"/>
      <c r="AJ145" s="28"/>
      <c r="AK145" s="28"/>
      <c r="AL145" s="28"/>
      <c r="AM145" s="28"/>
      <c r="AN145" s="28"/>
    </row>
    <row r="14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H146" s="28"/>
      <c r="AI146" s="28"/>
      <c r="AJ146" s="28"/>
      <c r="AK146" s="28"/>
      <c r="AL146" s="28"/>
      <c r="AM146" s="28"/>
      <c r="AN146" s="28"/>
    </row>
    <row r="14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H147" s="28"/>
      <c r="AI147" s="28"/>
      <c r="AJ147" s="28"/>
      <c r="AK147" s="28"/>
      <c r="AL147" s="28"/>
      <c r="AM147" s="28"/>
      <c r="AN147" s="28"/>
    </row>
    <row r="14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H148" s="28"/>
      <c r="AI148" s="28"/>
      <c r="AJ148" s="28"/>
      <c r="AK148" s="28"/>
      <c r="AL148" s="28"/>
      <c r="AM148" s="28"/>
      <c r="AN148" s="28"/>
    </row>
    <row r="149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H149" s="28"/>
      <c r="AI149" s="28"/>
      <c r="AJ149" s="28"/>
      <c r="AK149" s="28"/>
      <c r="AL149" s="28"/>
      <c r="AM149" s="28"/>
      <c r="AN149" s="28"/>
    </row>
    <row r="15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H150" s="28"/>
      <c r="AI150" s="28"/>
      <c r="AJ150" s="28"/>
      <c r="AK150" s="28"/>
      <c r="AL150" s="28"/>
      <c r="AM150" s="28"/>
      <c r="AN150" s="28"/>
    </row>
    <row r="15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H151" s="28"/>
      <c r="AI151" s="28"/>
      <c r="AJ151" s="28"/>
      <c r="AK151" s="28"/>
      <c r="AL151" s="28"/>
      <c r="AM151" s="28"/>
      <c r="AN151" s="28"/>
    </row>
    <row r="15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H152" s="28"/>
      <c r="AI152" s="28"/>
      <c r="AJ152" s="28"/>
      <c r="AK152" s="28"/>
      <c r="AL152" s="28"/>
      <c r="AM152" s="28"/>
      <c r="AN152" s="28"/>
    </row>
    <row r="15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H153" s="28"/>
      <c r="AI153" s="28"/>
      <c r="AJ153" s="28"/>
      <c r="AK153" s="28"/>
      <c r="AL153" s="28"/>
      <c r="AM153" s="28"/>
      <c r="AN153" s="28"/>
    </row>
    <row r="15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H154" s="28"/>
      <c r="AI154" s="28"/>
      <c r="AJ154" s="28"/>
      <c r="AK154" s="28"/>
      <c r="AL154" s="28"/>
      <c r="AM154" s="28"/>
      <c r="AN154" s="28"/>
    </row>
    <row r="15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H155" s="28"/>
      <c r="AI155" s="28"/>
      <c r="AJ155" s="28"/>
      <c r="AK155" s="28"/>
      <c r="AL155" s="28"/>
      <c r="AM155" s="28"/>
      <c r="AN155" s="28"/>
    </row>
    <row r="15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H156" s="28"/>
      <c r="AI156" s="28"/>
      <c r="AJ156" s="28"/>
      <c r="AK156" s="28"/>
      <c r="AL156" s="28"/>
      <c r="AM156" s="28"/>
      <c r="AN156" s="28"/>
    </row>
    <row r="15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H157" s="28"/>
      <c r="AI157" s="28"/>
      <c r="AJ157" s="28"/>
      <c r="AK157" s="28"/>
      <c r="AL157" s="28"/>
      <c r="AM157" s="28"/>
      <c r="AN157" s="28"/>
    </row>
    <row r="15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H158" s="28"/>
      <c r="AI158" s="28"/>
      <c r="AJ158" s="28"/>
      <c r="AK158" s="28"/>
      <c r="AL158" s="28"/>
      <c r="AM158" s="28"/>
      <c r="AN158" s="28"/>
    </row>
    <row r="159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H159" s="28"/>
      <c r="AI159" s="28"/>
      <c r="AJ159" s="28"/>
      <c r="AK159" s="28"/>
      <c r="AL159" s="28"/>
      <c r="AM159" s="28"/>
      <c r="AN159" s="28"/>
    </row>
    <row r="1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H160" s="28"/>
      <c r="AI160" s="28"/>
      <c r="AJ160" s="28"/>
      <c r="AK160" s="28"/>
      <c r="AL160" s="28"/>
      <c r="AM160" s="28"/>
      <c r="AN160" s="28"/>
    </row>
    <row r="16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H161" s="28"/>
      <c r="AI161" s="28"/>
      <c r="AJ161" s="28"/>
      <c r="AK161" s="28"/>
      <c r="AL161" s="28"/>
      <c r="AM161" s="28"/>
      <c r="AN161" s="28"/>
    </row>
    <row r="16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H162" s="28"/>
      <c r="AI162" s="28"/>
      <c r="AJ162" s="28"/>
      <c r="AK162" s="28"/>
      <c r="AL162" s="28"/>
      <c r="AM162" s="28"/>
      <c r="AN162" s="28"/>
    </row>
    <row r="16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H163" s="28"/>
      <c r="AI163" s="28"/>
      <c r="AJ163" s="28"/>
      <c r="AK163" s="28"/>
      <c r="AL163" s="28"/>
      <c r="AM163" s="28"/>
      <c r="AN163" s="28"/>
    </row>
    <row r="16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H164" s="28"/>
      <c r="AI164" s="28"/>
      <c r="AJ164" s="28"/>
      <c r="AK164" s="28"/>
      <c r="AL164" s="28"/>
      <c r="AM164" s="28"/>
      <c r="AN164" s="28"/>
    </row>
    <row r="16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H165" s="28"/>
      <c r="AI165" s="28"/>
      <c r="AJ165" s="28"/>
      <c r="AK165" s="28"/>
      <c r="AL165" s="28"/>
      <c r="AM165" s="28"/>
      <c r="AN165" s="28"/>
    </row>
    <row r="16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H166" s="28"/>
      <c r="AI166" s="28"/>
      <c r="AJ166" s="28"/>
      <c r="AK166" s="28"/>
      <c r="AL166" s="28"/>
      <c r="AM166" s="28"/>
      <c r="AN166" s="28"/>
    </row>
    <row r="16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H167" s="28"/>
      <c r="AI167" s="28"/>
      <c r="AJ167" s="28"/>
      <c r="AK167" s="28"/>
      <c r="AL167" s="28"/>
      <c r="AM167" s="28"/>
      <c r="AN167" s="28"/>
    </row>
    <row r="16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H168" s="28"/>
      <c r="AI168" s="28"/>
      <c r="AJ168" s="28"/>
      <c r="AK168" s="28"/>
      <c r="AL168" s="28"/>
      <c r="AM168" s="28"/>
      <c r="AN168" s="28"/>
    </row>
    <row r="169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H169" s="28"/>
      <c r="AI169" s="28"/>
      <c r="AJ169" s="28"/>
      <c r="AK169" s="28"/>
      <c r="AL169" s="28"/>
      <c r="AM169" s="28"/>
      <c r="AN169" s="28"/>
    </row>
    <row r="17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H170" s="28"/>
      <c r="AI170" s="28"/>
      <c r="AJ170" s="28"/>
      <c r="AK170" s="28"/>
      <c r="AL170" s="28"/>
      <c r="AM170" s="28"/>
      <c r="AN170" s="28"/>
    </row>
    <row r="17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H171" s="28"/>
      <c r="AI171" s="28"/>
      <c r="AJ171" s="28"/>
      <c r="AK171" s="28"/>
      <c r="AL171" s="28"/>
      <c r="AM171" s="28"/>
      <c r="AN171" s="28"/>
    </row>
    <row r="17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H172" s="28"/>
      <c r="AI172" s="28"/>
      <c r="AJ172" s="28"/>
      <c r="AK172" s="28"/>
      <c r="AL172" s="28"/>
      <c r="AM172" s="28"/>
      <c r="AN172" s="28"/>
    </row>
    <row r="17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H173" s="28"/>
      <c r="AI173" s="28"/>
      <c r="AJ173" s="28"/>
      <c r="AK173" s="28"/>
      <c r="AL173" s="28"/>
      <c r="AM173" s="28"/>
      <c r="AN173" s="28"/>
    </row>
    <row r="17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H174" s="28"/>
      <c r="AI174" s="28"/>
      <c r="AJ174" s="28"/>
      <c r="AK174" s="28"/>
      <c r="AL174" s="28"/>
      <c r="AM174" s="28"/>
      <c r="AN174" s="28"/>
    </row>
    <row r="17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H175" s="28"/>
      <c r="AI175" s="28"/>
      <c r="AJ175" s="28"/>
      <c r="AK175" s="28"/>
      <c r="AL175" s="28"/>
      <c r="AM175" s="28"/>
      <c r="AN175" s="28"/>
    </row>
    <row r="17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H176" s="28"/>
      <c r="AI176" s="28"/>
      <c r="AJ176" s="28"/>
      <c r="AK176" s="28"/>
      <c r="AL176" s="28"/>
      <c r="AM176" s="28"/>
      <c r="AN176" s="28"/>
    </row>
    <row r="17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H177" s="28"/>
      <c r="AI177" s="28"/>
      <c r="AJ177" s="28"/>
      <c r="AK177" s="28"/>
      <c r="AL177" s="28"/>
      <c r="AM177" s="28"/>
      <c r="AN177" s="28"/>
    </row>
    <row r="17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H178" s="28"/>
      <c r="AI178" s="28"/>
      <c r="AJ178" s="28"/>
      <c r="AK178" s="28"/>
      <c r="AL178" s="28"/>
      <c r="AM178" s="28"/>
      <c r="AN178" s="28"/>
    </row>
    <row r="179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H179" s="28"/>
      <c r="AI179" s="28"/>
      <c r="AJ179" s="28"/>
      <c r="AK179" s="28"/>
      <c r="AL179" s="28"/>
      <c r="AM179" s="28"/>
      <c r="AN179" s="28"/>
    </row>
    <row r="18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H180" s="28"/>
      <c r="AI180" s="28"/>
      <c r="AJ180" s="28"/>
      <c r="AK180" s="28"/>
      <c r="AL180" s="28"/>
      <c r="AM180" s="28"/>
      <c r="AN180" s="28"/>
    </row>
    <row r="18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H181" s="28"/>
      <c r="AI181" s="28"/>
      <c r="AJ181" s="28"/>
      <c r="AK181" s="28"/>
      <c r="AL181" s="28"/>
      <c r="AM181" s="28"/>
      <c r="AN181" s="28"/>
    </row>
    <row r="18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H182" s="28"/>
      <c r="AI182" s="28"/>
      <c r="AJ182" s="28"/>
      <c r="AK182" s="28"/>
      <c r="AL182" s="28"/>
      <c r="AM182" s="28"/>
      <c r="AN182" s="28"/>
    </row>
    <row r="18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H183" s="28"/>
      <c r="AI183" s="28"/>
      <c r="AJ183" s="28"/>
      <c r="AK183" s="28"/>
      <c r="AL183" s="28"/>
      <c r="AM183" s="28"/>
      <c r="AN183" s="28"/>
    </row>
    <row r="18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H184" s="28"/>
      <c r="AI184" s="28"/>
      <c r="AJ184" s="28"/>
      <c r="AK184" s="28"/>
      <c r="AL184" s="28"/>
      <c r="AM184" s="28"/>
      <c r="AN184" s="28"/>
    </row>
    <row r="18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H185" s="28"/>
      <c r="AI185" s="28"/>
      <c r="AJ185" s="28"/>
      <c r="AK185" s="28"/>
      <c r="AL185" s="28"/>
      <c r="AM185" s="28"/>
      <c r="AN185" s="28"/>
    </row>
    <row r="18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H186" s="28"/>
      <c r="AI186" s="28"/>
      <c r="AJ186" s="28"/>
      <c r="AK186" s="28"/>
      <c r="AL186" s="28"/>
      <c r="AM186" s="28"/>
      <c r="AN186" s="28"/>
    </row>
    <row r="18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H187" s="28"/>
      <c r="AI187" s="28"/>
      <c r="AJ187" s="28"/>
      <c r="AK187" s="28"/>
      <c r="AL187" s="28"/>
      <c r="AM187" s="28"/>
      <c r="AN187" s="28"/>
    </row>
    <row r="18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H188" s="28"/>
      <c r="AI188" s="28"/>
      <c r="AJ188" s="28"/>
      <c r="AK188" s="28"/>
      <c r="AL188" s="28"/>
      <c r="AM188" s="28"/>
      <c r="AN188" s="28"/>
    </row>
    <row r="189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H189" s="28"/>
      <c r="AI189" s="28"/>
      <c r="AJ189" s="28"/>
      <c r="AK189" s="28"/>
      <c r="AL189" s="28"/>
      <c r="AM189" s="28"/>
      <c r="AN189" s="28"/>
    </row>
    <row r="19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H190" s="28"/>
      <c r="AI190" s="28"/>
      <c r="AJ190" s="28"/>
      <c r="AK190" s="28"/>
      <c r="AL190" s="28"/>
      <c r="AM190" s="28"/>
      <c r="AN190" s="28"/>
    </row>
    <row r="19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H191" s="28"/>
      <c r="AI191" s="28"/>
      <c r="AJ191" s="28"/>
      <c r="AK191" s="28"/>
      <c r="AL191" s="28"/>
      <c r="AM191" s="28"/>
      <c r="AN191" s="28"/>
    </row>
    <row r="19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H192" s="28"/>
      <c r="AI192" s="28"/>
      <c r="AJ192" s="28"/>
      <c r="AK192" s="28"/>
      <c r="AL192" s="28"/>
      <c r="AM192" s="28"/>
      <c r="AN192" s="28"/>
    </row>
    <row r="19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H193" s="28"/>
      <c r="AI193" s="28"/>
      <c r="AJ193" s="28"/>
      <c r="AK193" s="28"/>
      <c r="AL193" s="28"/>
      <c r="AM193" s="28"/>
      <c r="AN193" s="28"/>
    </row>
    <row r="19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H194" s="28"/>
      <c r="AI194" s="28"/>
      <c r="AJ194" s="28"/>
      <c r="AK194" s="28"/>
      <c r="AL194" s="28"/>
      <c r="AM194" s="28"/>
      <c r="AN194" s="28"/>
    </row>
    <row r="19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H195" s="28"/>
      <c r="AI195" s="28"/>
      <c r="AJ195" s="28"/>
      <c r="AK195" s="28"/>
      <c r="AL195" s="28"/>
      <c r="AM195" s="28"/>
      <c r="AN195" s="28"/>
    </row>
    <row r="19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H196" s="28"/>
      <c r="AI196" s="28"/>
      <c r="AJ196" s="28"/>
      <c r="AK196" s="28"/>
      <c r="AL196" s="28"/>
      <c r="AM196" s="28"/>
      <c r="AN196" s="28"/>
    </row>
    <row r="19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H197" s="28"/>
      <c r="AI197" s="28"/>
      <c r="AJ197" s="28"/>
      <c r="AK197" s="28"/>
      <c r="AL197" s="28"/>
      <c r="AM197" s="28"/>
      <c r="AN197" s="28"/>
    </row>
    <row r="19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H198" s="28"/>
      <c r="AI198" s="28"/>
      <c r="AJ198" s="28"/>
      <c r="AK198" s="28"/>
      <c r="AL198" s="28"/>
      <c r="AM198" s="28"/>
      <c r="AN198" s="28"/>
    </row>
    <row r="199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H199" s="28"/>
      <c r="AI199" s="28"/>
      <c r="AJ199" s="28"/>
      <c r="AK199" s="28"/>
      <c r="AL199" s="28"/>
      <c r="AM199" s="28"/>
      <c r="AN199" s="28"/>
    </row>
    <row r="20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H200" s="28"/>
      <c r="AI200" s="28"/>
      <c r="AJ200" s="28"/>
      <c r="AK200" s="28"/>
      <c r="AL200" s="28"/>
      <c r="AM200" s="28"/>
      <c r="AN200" s="28"/>
    </row>
    <row r="20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H201" s="28"/>
      <c r="AI201" s="28"/>
      <c r="AJ201" s="28"/>
      <c r="AK201" s="28"/>
      <c r="AL201" s="28"/>
      <c r="AM201" s="28"/>
      <c r="AN201" s="28"/>
    </row>
    <row r="20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H202" s="28"/>
      <c r="AI202" s="28"/>
      <c r="AJ202" s="28"/>
      <c r="AK202" s="28"/>
      <c r="AL202" s="28"/>
      <c r="AM202" s="28"/>
      <c r="AN202" s="28"/>
    </row>
    <row r="20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H203" s="28"/>
      <c r="AI203" s="28"/>
      <c r="AJ203" s="28"/>
      <c r="AK203" s="28"/>
      <c r="AL203" s="28"/>
      <c r="AM203" s="28"/>
      <c r="AN203" s="28"/>
    </row>
    <row r="2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H204" s="28"/>
      <c r="AI204" s="28"/>
      <c r="AJ204" s="28"/>
      <c r="AK204" s="28"/>
      <c r="AL204" s="28"/>
      <c r="AM204" s="28"/>
      <c r="AN204" s="28"/>
    </row>
    <row r="20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H205" s="28"/>
      <c r="AI205" s="28"/>
      <c r="AJ205" s="28"/>
      <c r="AK205" s="28"/>
      <c r="AL205" s="28"/>
      <c r="AM205" s="28"/>
      <c r="AN205" s="28"/>
    </row>
    <row r="20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H206" s="28"/>
      <c r="AI206" s="28"/>
      <c r="AJ206" s="28"/>
      <c r="AK206" s="28"/>
      <c r="AL206" s="28"/>
      <c r="AM206" s="28"/>
      <c r="AN206" s="28"/>
    </row>
    <row r="20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H207" s="28"/>
      <c r="AI207" s="28"/>
      <c r="AJ207" s="28"/>
      <c r="AK207" s="28"/>
      <c r="AL207" s="28"/>
      <c r="AM207" s="28"/>
      <c r="AN207" s="28"/>
    </row>
    <row r="20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H208" s="28"/>
      <c r="AI208" s="28"/>
      <c r="AJ208" s="28"/>
      <c r="AK208" s="28"/>
      <c r="AL208" s="28"/>
      <c r="AM208" s="28"/>
      <c r="AN208" s="28"/>
    </row>
    <row r="209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H209" s="28"/>
      <c r="AI209" s="28"/>
      <c r="AJ209" s="28"/>
      <c r="AK209" s="28"/>
      <c r="AL209" s="28"/>
      <c r="AM209" s="28"/>
      <c r="AN209" s="28"/>
    </row>
    <row r="21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H210" s="28"/>
      <c r="AI210" s="28"/>
      <c r="AJ210" s="28"/>
      <c r="AK210" s="28"/>
      <c r="AL210" s="28"/>
      <c r="AM210" s="28"/>
      <c r="AN210" s="28"/>
    </row>
    <row r="21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H211" s="28"/>
      <c r="AI211" s="28"/>
      <c r="AJ211" s="28"/>
      <c r="AK211" s="28"/>
      <c r="AL211" s="28"/>
      <c r="AM211" s="28"/>
      <c r="AN211" s="28"/>
    </row>
    <row r="21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H212" s="28"/>
      <c r="AI212" s="28"/>
      <c r="AJ212" s="28"/>
      <c r="AK212" s="28"/>
      <c r="AL212" s="28"/>
      <c r="AM212" s="28"/>
      <c r="AN212" s="28"/>
    </row>
    <row r="21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H213" s="28"/>
      <c r="AI213" s="28"/>
      <c r="AJ213" s="28"/>
      <c r="AK213" s="28"/>
      <c r="AL213" s="28"/>
      <c r="AM213" s="28"/>
      <c r="AN213" s="28"/>
    </row>
    <row r="21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H214" s="28"/>
      <c r="AI214" s="28"/>
      <c r="AJ214" s="28"/>
      <c r="AK214" s="28"/>
      <c r="AL214" s="28"/>
      <c r="AM214" s="28"/>
      <c r="AN214" s="28"/>
    </row>
    <row r="2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H215" s="28"/>
      <c r="AI215" s="28"/>
      <c r="AJ215" s="28"/>
      <c r="AK215" s="28"/>
      <c r="AL215" s="28"/>
      <c r="AM215" s="28"/>
      <c r="AN215" s="28"/>
    </row>
    <row r="2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H216" s="28"/>
      <c r="AI216" s="28"/>
      <c r="AJ216" s="28"/>
      <c r="AK216" s="28"/>
      <c r="AL216" s="28"/>
      <c r="AM216" s="28"/>
      <c r="AN216" s="28"/>
    </row>
    <row r="21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H217" s="28"/>
      <c r="AI217" s="28"/>
      <c r="AJ217" s="28"/>
      <c r="AK217" s="28"/>
      <c r="AL217" s="28"/>
      <c r="AM217" s="28"/>
      <c r="AN217" s="28"/>
    </row>
    <row r="2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H218" s="28"/>
      <c r="AI218" s="28"/>
      <c r="AJ218" s="28"/>
      <c r="AK218" s="28"/>
      <c r="AL218" s="28"/>
      <c r="AM218" s="28"/>
      <c r="AN218" s="28"/>
    </row>
    <row r="219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H219" s="28"/>
      <c r="AI219" s="28"/>
      <c r="AJ219" s="28"/>
      <c r="AK219" s="28"/>
      <c r="AL219" s="28"/>
      <c r="AM219" s="28"/>
      <c r="AN219" s="28"/>
    </row>
    <row r="22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H220" s="28"/>
      <c r="AI220" s="28"/>
      <c r="AJ220" s="28"/>
      <c r="AK220" s="28"/>
      <c r="AL220" s="28"/>
      <c r="AM220" s="28"/>
      <c r="AN220" s="28"/>
    </row>
    <row r="22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H221" s="28"/>
      <c r="AI221" s="28"/>
      <c r="AJ221" s="28"/>
      <c r="AK221" s="28"/>
      <c r="AL221" s="28"/>
      <c r="AM221" s="28"/>
      <c r="AN221" s="28"/>
    </row>
    <row r="22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H222" s="28"/>
      <c r="AI222" s="28"/>
      <c r="AJ222" s="28"/>
      <c r="AK222" s="28"/>
      <c r="AL222" s="28"/>
      <c r="AM222" s="28"/>
      <c r="AN222" s="28"/>
    </row>
    <row r="2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H223" s="28"/>
      <c r="AI223" s="28"/>
      <c r="AJ223" s="28"/>
      <c r="AK223" s="28"/>
      <c r="AL223" s="28"/>
      <c r="AM223" s="28"/>
      <c r="AN223" s="28"/>
    </row>
    <row r="22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H224" s="28"/>
      <c r="AI224" s="28"/>
      <c r="AJ224" s="28"/>
      <c r="AK224" s="28"/>
      <c r="AL224" s="28"/>
      <c r="AM224" s="28"/>
      <c r="AN224" s="28"/>
    </row>
    <row r="2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H225" s="28"/>
      <c r="AI225" s="28"/>
      <c r="AJ225" s="28"/>
      <c r="AK225" s="28"/>
      <c r="AL225" s="28"/>
      <c r="AM225" s="28"/>
      <c r="AN225" s="28"/>
    </row>
    <row r="22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H226" s="28"/>
      <c r="AI226" s="28"/>
      <c r="AJ226" s="28"/>
      <c r="AK226" s="28"/>
      <c r="AL226" s="28"/>
      <c r="AM226" s="28"/>
      <c r="AN226" s="28"/>
    </row>
    <row r="2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H227" s="28"/>
      <c r="AI227" s="28"/>
      <c r="AJ227" s="28"/>
      <c r="AK227" s="28"/>
      <c r="AL227" s="28"/>
      <c r="AM227" s="28"/>
      <c r="AN227" s="28"/>
    </row>
    <row r="22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H228" s="28"/>
      <c r="AI228" s="28"/>
      <c r="AJ228" s="28"/>
      <c r="AK228" s="28"/>
      <c r="AL228" s="28"/>
      <c r="AM228" s="28"/>
      <c r="AN228" s="28"/>
    </row>
    <row r="229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H229" s="28"/>
      <c r="AI229" s="28"/>
      <c r="AJ229" s="28"/>
      <c r="AK229" s="28"/>
      <c r="AL229" s="28"/>
      <c r="AM229" s="28"/>
      <c r="AN229" s="28"/>
    </row>
    <row r="23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H230" s="28"/>
      <c r="AI230" s="28"/>
      <c r="AJ230" s="28"/>
      <c r="AK230" s="28"/>
      <c r="AL230" s="28"/>
      <c r="AM230" s="28"/>
      <c r="AN230" s="28"/>
    </row>
    <row r="23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H231" s="28"/>
      <c r="AI231" s="28"/>
      <c r="AJ231" s="28"/>
      <c r="AK231" s="28"/>
      <c r="AL231" s="28"/>
      <c r="AM231" s="28"/>
      <c r="AN231" s="28"/>
    </row>
    <row r="23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H232" s="28"/>
      <c r="AI232" s="28"/>
      <c r="AJ232" s="28"/>
      <c r="AK232" s="28"/>
      <c r="AL232" s="28"/>
      <c r="AM232" s="28"/>
      <c r="AN232" s="28"/>
    </row>
    <row r="2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H233" s="28"/>
      <c r="AI233" s="28"/>
      <c r="AJ233" s="28"/>
      <c r="AK233" s="28"/>
      <c r="AL233" s="28"/>
      <c r="AM233" s="28"/>
      <c r="AN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H234" s="28"/>
      <c r="AI234" s="28"/>
      <c r="AJ234" s="28"/>
      <c r="AK234" s="28"/>
      <c r="AL234" s="28"/>
      <c r="AM234" s="28"/>
      <c r="AN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H235" s="28"/>
      <c r="AI235" s="28"/>
      <c r="AJ235" s="28"/>
      <c r="AK235" s="28"/>
      <c r="AL235" s="28"/>
      <c r="AM235" s="28"/>
      <c r="AN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H236" s="28"/>
      <c r="AI236" s="28"/>
      <c r="AJ236" s="28"/>
      <c r="AK236" s="28"/>
      <c r="AL236" s="28"/>
      <c r="AM236" s="28"/>
      <c r="AN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H237" s="28"/>
      <c r="AI237" s="28"/>
      <c r="AJ237" s="28"/>
      <c r="AK237" s="28"/>
      <c r="AL237" s="28"/>
      <c r="AM237" s="28"/>
      <c r="AN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H238" s="28"/>
      <c r="AI238" s="28"/>
      <c r="AJ238" s="28"/>
      <c r="AK238" s="28"/>
      <c r="AL238" s="28"/>
      <c r="AM238" s="28"/>
      <c r="AN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H239" s="28"/>
      <c r="AI239" s="28"/>
      <c r="AJ239" s="28"/>
      <c r="AK239" s="28"/>
      <c r="AL239" s="28"/>
      <c r="AM239" s="28"/>
      <c r="AN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H240" s="28"/>
      <c r="AI240" s="28"/>
      <c r="AJ240" s="28"/>
      <c r="AK240" s="28"/>
      <c r="AL240" s="28"/>
      <c r="AM240" s="28"/>
      <c r="AN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H241" s="28"/>
      <c r="AI241" s="28"/>
      <c r="AJ241" s="28"/>
      <c r="AK241" s="28"/>
      <c r="AL241" s="28"/>
      <c r="AM241" s="28"/>
      <c r="AN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H242" s="28"/>
      <c r="AI242" s="28"/>
      <c r="AJ242" s="28"/>
      <c r="AK242" s="28"/>
      <c r="AL242" s="28"/>
      <c r="AM242" s="28"/>
      <c r="AN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H243" s="28"/>
      <c r="AI243" s="28"/>
      <c r="AJ243" s="28"/>
      <c r="AK243" s="28"/>
      <c r="AL243" s="28"/>
      <c r="AM243" s="28"/>
      <c r="AN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H244" s="28"/>
      <c r="AI244" s="28"/>
      <c r="AJ244" s="28"/>
      <c r="AK244" s="28"/>
      <c r="AL244" s="28"/>
      <c r="AM244" s="28"/>
      <c r="AN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H245" s="28"/>
      <c r="AI245" s="28"/>
      <c r="AJ245" s="28"/>
      <c r="AK245" s="28"/>
      <c r="AL245" s="28"/>
      <c r="AM245" s="28"/>
      <c r="AN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H246" s="28"/>
      <c r="AI246" s="28"/>
      <c r="AJ246" s="28"/>
      <c r="AK246" s="28"/>
      <c r="AL246" s="28"/>
      <c r="AM246" s="28"/>
      <c r="AN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H247" s="28"/>
      <c r="AI247" s="28"/>
      <c r="AJ247" s="28"/>
      <c r="AK247" s="28"/>
      <c r="AL247" s="28"/>
      <c r="AM247" s="28"/>
      <c r="AN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H248" s="28"/>
      <c r="AI248" s="28"/>
      <c r="AJ248" s="28"/>
      <c r="AK248" s="28"/>
      <c r="AL248" s="28"/>
      <c r="AM248" s="28"/>
      <c r="AN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H249" s="28"/>
      <c r="AI249" s="28"/>
      <c r="AJ249" s="28"/>
      <c r="AK249" s="28"/>
      <c r="AL249" s="28"/>
      <c r="AM249" s="28"/>
      <c r="AN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H250" s="28"/>
      <c r="AI250" s="28"/>
      <c r="AJ250" s="28"/>
      <c r="AK250" s="28"/>
      <c r="AL250" s="28"/>
      <c r="AM250" s="28"/>
      <c r="AN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H251" s="28"/>
      <c r="AI251" s="28"/>
      <c r="AJ251" s="28"/>
      <c r="AK251" s="28"/>
      <c r="AL251" s="28"/>
      <c r="AM251" s="28"/>
      <c r="AN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H252" s="28"/>
      <c r="AI252" s="28"/>
      <c r="AJ252" s="28"/>
      <c r="AK252" s="28"/>
      <c r="AL252" s="28"/>
      <c r="AM252" s="28"/>
      <c r="AN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H253" s="28"/>
      <c r="AI253" s="28"/>
      <c r="AJ253" s="28"/>
      <c r="AK253" s="28"/>
      <c r="AL253" s="28"/>
      <c r="AM253" s="28"/>
      <c r="AN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H254" s="28"/>
      <c r="AI254" s="28"/>
      <c r="AJ254" s="28"/>
      <c r="AK254" s="28"/>
      <c r="AL254" s="28"/>
      <c r="AM254" s="28"/>
      <c r="AN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H255" s="28"/>
      <c r="AI255" s="28"/>
      <c r="AJ255" s="28"/>
      <c r="AK255" s="28"/>
      <c r="AL255" s="28"/>
      <c r="AM255" s="28"/>
      <c r="AN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H256" s="28"/>
      <c r="AI256" s="28"/>
      <c r="AJ256" s="28"/>
      <c r="AK256" s="28"/>
      <c r="AL256" s="28"/>
      <c r="AM256" s="28"/>
      <c r="AN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H257" s="28"/>
      <c r="AI257" s="28"/>
      <c r="AJ257" s="28"/>
      <c r="AK257" s="28"/>
      <c r="AL257" s="28"/>
      <c r="AM257" s="28"/>
      <c r="AN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H258" s="28"/>
      <c r="AI258" s="28"/>
      <c r="AJ258" s="28"/>
      <c r="AK258" s="28"/>
      <c r="AL258" s="28"/>
      <c r="AM258" s="28"/>
      <c r="AN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H259" s="28"/>
      <c r="AI259" s="28"/>
      <c r="AJ259" s="28"/>
      <c r="AK259" s="28"/>
      <c r="AL259" s="28"/>
      <c r="AM259" s="28"/>
      <c r="AN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H260" s="28"/>
      <c r="AI260" s="28"/>
      <c r="AJ260" s="28"/>
      <c r="AK260" s="28"/>
      <c r="AL260" s="28"/>
      <c r="AM260" s="28"/>
      <c r="AN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H261" s="28"/>
      <c r="AI261" s="28"/>
      <c r="AJ261" s="28"/>
      <c r="AK261" s="28"/>
      <c r="AL261" s="28"/>
      <c r="AM261" s="28"/>
      <c r="AN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H262" s="28"/>
      <c r="AI262" s="28"/>
      <c r="AJ262" s="28"/>
      <c r="AK262" s="28"/>
      <c r="AL262" s="28"/>
      <c r="AM262" s="28"/>
      <c r="AN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H263" s="28"/>
      <c r="AI263" s="28"/>
      <c r="AJ263" s="28"/>
      <c r="AK263" s="28"/>
      <c r="AL263" s="28"/>
      <c r="AM263" s="28"/>
      <c r="AN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H264" s="28"/>
      <c r="AI264" s="28"/>
      <c r="AJ264" s="28"/>
      <c r="AK264" s="28"/>
      <c r="AL264" s="28"/>
      <c r="AM264" s="28"/>
      <c r="AN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H265" s="28"/>
      <c r="AI265" s="28"/>
      <c r="AJ265" s="28"/>
      <c r="AK265" s="28"/>
      <c r="AL265" s="28"/>
      <c r="AM265" s="28"/>
      <c r="AN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H266" s="28"/>
      <c r="AI266" s="28"/>
      <c r="AJ266" s="28"/>
      <c r="AK266" s="28"/>
      <c r="AL266" s="28"/>
      <c r="AM266" s="28"/>
      <c r="AN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H267" s="28"/>
      <c r="AI267" s="28"/>
      <c r="AJ267" s="28"/>
      <c r="AK267" s="28"/>
      <c r="AL267" s="28"/>
      <c r="AM267" s="28"/>
      <c r="AN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H268" s="28"/>
      <c r="AI268" s="28"/>
      <c r="AJ268" s="28"/>
      <c r="AK268" s="28"/>
      <c r="AL268" s="28"/>
      <c r="AM268" s="28"/>
      <c r="AN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H269" s="28"/>
      <c r="AI269" s="28"/>
      <c r="AJ269" s="28"/>
      <c r="AK269" s="28"/>
      <c r="AL269" s="28"/>
      <c r="AM269" s="28"/>
      <c r="AN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H270" s="28"/>
      <c r="AI270" s="28"/>
      <c r="AJ270" s="28"/>
      <c r="AK270" s="28"/>
      <c r="AL270" s="28"/>
      <c r="AM270" s="28"/>
      <c r="AN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H271" s="28"/>
      <c r="AI271" s="28"/>
      <c r="AJ271" s="28"/>
      <c r="AK271" s="28"/>
      <c r="AL271" s="28"/>
      <c r="AM271" s="28"/>
      <c r="AN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H272" s="28"/>
      <c r="AI272" s="28"/>
      <c r="AJ272" s="28"/>
      <c r="AK272" s="28"/>
      <c r="AL272" s="28"/>
      <c r="AM272" s="28"/>
      <c r="AN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H273" s="28"/>
      <c r="AI273" s="28"/>
      <c r="AJ273" s="28"/>
      <c r="AK273" s="28"/>
      <c r="AL273" s="28"/>
      <c r="AM273" s="28"/>
      <c r="AN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H274" s="28"/>
      <c r="AI274" s="28"/>
      <c r="AJ274" s="28"/>
      <c r="AK274" s="28"/>
      <c r="AL274" s="28"/>
      <c r="AM274" s="28"/>
      <c r="AN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H275" s="28"/>
      <c r="AI275" s="28"/>
      <c r="AJ275" s="28"/>
      <c r="AK275" s="28"/>
      <c r="AL275" s="28"/>
      <c r="AM275" s="28"/>
      <c r="AN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H276" s="28"/>
      <c r="AI276" s="28"/>
      <c r="AJ276" s="28"/>
      <c r="AK276" s="28"/>
      <c r="AL276" s="28"/>
      <c r="AM276" s="28"/>
      <c r="AN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H277" s="28"/>
      <c r="AI277" s="28"/>
      <c r="AJ277" s="28"/>
      <c r="AK277" s="28"/>
      <c r="AL277" s="28"/>
      <c r="AM277" s="28"/>
      <c r="AN277" s="28"/>
    </row>
    <row r="27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H278" s="28"/>
      <c r="AI278" s="28"/>
      <c r="AJ278" s="28"/>
      <c r="AK278" s="28"/>
      <c r="AL278" s="28"/>
      <c r="AM278" s="28"/>
      <c r="AN278" s="28"/>
    </row>
    <row r="279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H279" s="28"/>
      <c r="AI279" s="28"/>
      <c r="AJ279" s="28"/>
      <c r="AK279" s="28"/>
      <c r="AL279" s="28"/>
      <c r="AM279" s="28"/>
      <c r="AN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H280" s="28"/>
      <c r="AI280" s="28"/>
      <c r="AJ280" s="28"/>
      <c r="AK280" s="28"/>
      <c r="AL280" s="28"/>
      <c r="AM280" s="28"/>
      <c r="AN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H281" s="28"/>
      <c r="AI281" s="28"/>
      <c r="AJ281" s="28"/>
      <c r="AK281" s="28"/>
      <c r="AL281" s="28"/>
      <c r="AM281" s="28"/>
      <c r="AN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H282" s="28"/>
      <c r="AI282" s="28"/>
      <c r="AJ282" s="28"/>
      <c r="AK282" s="28"/>
      <c r="AL282" s="28"/>
      <c r="AM282" s="28"/>
      <c r="AN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H283" s="28"/>
      <c r="AI283" s="28"/>
      <c r="AJ283" s="28"/>
      <c r="AK283" s="28"/>
      <c r="AL283" s="28"/>
      <c r="AM283" s="28"/>
      <c r="AN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H284" s="28"/>
      <c r="AI284" s="28"/>
      <c r="AJ284" s="28"/>
      <c r="AK284" s="28"/>
      <c r="AL284" s="28"/>
      <c r="AM284" s="28"/>
      <c r="AN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H285" s="28"/>
      <c r="AI285" s="28"/>
      <c r="AJ285" s="28"/>
      <c r="AK285" s="28"/>
      <c r="AL285" s="28"/>
      <c r="AM285" s="28"/>
      <c r="AN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H286" s="28"/>
      <c r="AI286" s="28"/>
      <c r="AJ286" s="28"/>
      <c r="AK286" s="28"/>
      <c r="AL286" s="28"/>
      <c r="AM286" s="28"/>
      <c r="AN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H287" s="28"/>
      <c r="AI287" s="28"/>
      <c r="AJ287" s="28"/>
      <c r="AK287" s="28"/>
      <c r="AL287" s="28"/>
      <c r="AM287" s="28"/>
      <c r="AN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H288" s="28"/>
      <c r="AI288" s="28"/>
      <c r="AJ288" s="28"/>
      <c r="AK288" s="28"/>
      <c r="AL288" s="28"/>
      <c r="AM288" s="28"/>
      <c r="AN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H289" s="28"/>
      <c r="AI289" s="28"/>
      <c r="AJ289" s="28"/>
      <c r="AK289" s="28"/>
      <c r="AL289" s="28"/>
      <c r="AM289" s="28"/>
      <c r="AN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H290" s="28"/>
      <c r="AI290" s="28"/>
      <c r="AJ290" s="28"/>
      <c r="AK290" s="28"/>
      <c r="AL290" s="28"/>
      <c r="AM290" s="28"/>
      <c r="AN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H291" s="28"/>
      <c r="AI291" s="28"/>
      <c r="AJ291" s="28"/>
      <c r="AK291" s="28"/>
      <c r="AL291" s="28"/>
      <c r="AM291" s="28"/>
      <c r="AN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H292" s="28"/>
      <c r="AI292" s="28"/>
      <c r="AJ292" s="28"/>
      <c r="AK292" s="28"/>
      <c r="AL292" s="28"/>
      <c r="AM292" s="28"/>
      <c r="AN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H293" s="28"/>
      <c r="AI293" s="28"/>
      <c r="AJ293" s="28"/>
      <c r="AK293" s="28"/>
      <c r="AL293" s="28"/>
      <c r="AM293" s="28"/>
      <c r="AN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H294" s="28"/>
      <c r="AI294" s="28"/>
      <c r="AJ294" s="28"/>
      <c r="AK294" s="28"/>
      <c r="AL294" s="28"/>
      <c r="AM294" s="28"/>
      <c r="AN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H295" s="28"/>
      <c r="AI295" s="28"/>
      <c r="AJ295" s="28"/>
      <c r="AK295" s="28"/>
      <c r="AL295" s="28"/>
      <c r="AM295" s="28"/>
      <c r="AN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H296" s="28"/>
      <c r="AI296" s="28"/>
      <c r="AJ296" s="28"/>
      <c r="AK296" s="28"/>
      <c r="AL296" s="28"/>
      <c r="AM296" s="28"/>
      <c r="AN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H297" s="28"/>
      <c r="AI297" s="28"/>
      <c r="AJ297" s="28"/>
      <c r="AK297" s="28"/>
      <c r="AL297" s="28"/>
      <c r="AM297" s="28"/>
      <c r="AN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H298" s="28"/>
      <c r="AI298" s="28"/>
      <c r="AJ298" s="28"/>
      <c r="AK298" s="28"/>
      <c r="AL298" s="28"/>
      <c r="AM298" s="28"/>
      <c r="AN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H299" s="28"/>
      <c r="AI299" s="28"/>
      <c r="AJ299" s="28"/>
      <c r="AK299" s="28"/>
      <c r="AL299" s="28"/>
      <c r="AM299" s="28"/>
      <c r="AN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H300" s="28"/>
      <c r="AI300" s="28"/>
      <c r="AJ300" s="28"/>
      <c r="AK300" s="28"/>
      <c r="AL300" s="28"/>
      <c r="AM300" s="28"/>
      <c r="AN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H301" s="28"/>
      <c r="AI301" s="28"/>
      <c r="AJ301" s="28"/>
      <c r="AK301" s="28"/>
      <c r="AL301" s="28"/>
      <c r="AM301" s="28"/>
      <c r="AN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H302" s="28"/>
      <c r="AI302" s="28"/>
      <c r="AJ302" s="28"/>
      <c r="AK302" s="28"/>
      <c r="AL302" s="28"/>
      <c r="AM302" s="28"/>
      <c r="AN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H303" s="28"/>
      <c r="AI303" s="28"/>
      <c r="AJ303" s="28"/>
      <c r="AK303" s="28"/>
      <c r="AL303" s="28"/>
      <c r="AM303" s="28"/>
      <c r="AN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H304" s="28"/>
      <c r="AI304" s="28"/>
      <c r="AJ304" s="28"/>
      <c r="AK304" s="28"/>
      <c r="AL304" s="28"/>
      <c r="AM304" s="28"/>
      <c r="AN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H305" s="28"/>
      <c r="AI305" s="28"/>
      <c r="AJ305" s="28"/>
      <c r="AK305" s="28"/>
      <c r="AL305" s="28"/>
      <c r="AM305" s="28"/>
      <c r="AN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H306" s="28"/>
      <c r="AI306" s="28"/>
      <c r="AJ306" s="28"/>
      <c r="AK306" s="28"/>
      <c r="AL306" s="28"/>
      <c r="AM306" s="28"/>
      <c r="AN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H307" s="28"/>
      <c r="AI307" s="28"/>
      <c r="AJ307" s="28"/>
      <c r="AK307" s="28"/>
      <c r="AL307" s="28"/>
      <c r="AM307" s="28"/>
      <c r="AN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H308" s="28"/>
      <c r="AI308" s="28"/>
      <c r="AJ308" s="28"/>
      <c r="AK308" s="28"/>
      <c r="AL308" s="28"/>
      <c r="AM308" s="28"/>
      <c r="AN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H309" s="28"/>
      <c r="AI309" s="28"/>
      <c r="AJ309" s="28"/>
      <c r="AK309" s="28"/>
      <c r="AL309" s="28"/>
      <c r="AM309" s="28"/>
      <c r="AN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H310" s="28"/>
      <c r="AI310" s="28"/>
      <c r="AJ310" s="28"/>
      <c r="AK310" s="28"/>
      <c r="AL310" s="28"/>
      <c r="AM310" s="28"/>
      <c r="AN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H311" s="28"/>
      <c r="AI311" s="28"/>
      <c r="AJ311" s="28"/>
      <c r="AK311" s="28"/>
      <c r="AL311" s="28"/>
      <c r="AM311" s="28"/>
      <c r="AN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H312" s="28"/>
      <c r="AI312" s="28"/>
      <c r="AJ312" s="28"/>
      <c r="AK312" s="28"/>
      <c r="AL312" s="28"/>
      <c r="AM312" s="28"/>
      <c r="AN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H313" s="28"/>
      <c r="AI313" s="28"/>
      <c r="AJ313" s="28"/>
      <c r="AK313" s="28"/>
      <c r="AL313" s="28"/>
      <c r="AM313" s="28"/>
      <c r="AN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H314" s="28"/>
      <c r="AI314" s="28"/>
      <c r="AJ314" s="28"/>
      <c r="AK314" s="28"/>
      <c r="AL314" s="28"/>
      <c r="AM314" s="28"/>
      <c r="AN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H315" s="28"/>
      <c r="AI315" s="28"/>
      <c r="AJ315" s="28"/>
      <c r="AK315" s="28"/>
      <c r="AL315" s="28"/>
      <c r="AM315" s="28"/>
      <c r="AN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H316" s="28"/>
      <c r="AI316" s="28"/>
      <c r="AJ316" s="28"/>
      <c r="AK316" s="28"/>
      <c r="AL316" s="28"/>
      <c r="AM316" s="28"/>
      <c r="AN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H317" s="28"/>
      <c r="AI317" s="28"/>
      <c r="AJ317" s="28"/>
      <c r="AK317" s="28"/>
      <c r="AL317" s="28"/>
      <c r="AM317" s="28"/>
      <c r="AN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H318" s="28"/>
      <c r="AI318" s="28"/>
      <c r="AJ318" s="28"/>
      <c r="AK318" s="28"/>
      <c r="AL318" s="28"/>
      <c r="AM318" s="28"/>
      <c r="AN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H319" s="28"/>
      <c r="AI319" s="28"/>
      <c r="AJ319" s="28"/>
      <c r="AK319" s="28"/>
      <c r="AL319" s="28"/>
      <c r="AM319" s="28"/>
      <c r="AN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H320" s="28"/>
      <c r="AI320" s="28"/>
      <c r="AJ320" s="28"/>
      <c r="AK320" s="28"/>
      <c r="AL320" s="28"/>
      <c r="AM320" s="28"/>
      <c r="AN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H321" s="28"/>
      <c r="AI321" s="28"/>
      <c r="AJ321" s="28"/>
      <c r="AK321" s="28"/>
      <c r="AL321" s="28"/>
      <c r="AM321" s="28"/>
      <c r="AN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H322" s="28"/>
      <c r="AI322" s="28"/>
      <c r="AJ322" s="28"/>
      <c r="AK322" s="28"/>
      <c r="AL322" s="28"/>
      <c r="AM322" s="28"/>
      <c r="AN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H323" s="28"/>
      <c r="AI323" s="28"/>
      <c r="AJ323" s="28"/>
      <c r="AK323" s="28"/>
      <c r="AL323" s="28"/>
      <c r="AM323" s="28"/>
      <c r="AN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H324" s="28"/>
      <c r="AI324" s="28"/>
      <c r="AJ324" s="28"/>
      <c r="AK324" s="28"/>
      <c r="AL324" s="28"/>
      <c r="AM324" s="28"/>
      <c r="AN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H325" s="28"/>
      <c r="AI325" s="28"/>
      <c r="AJ325" s="28"/>
      <c r="AK325" s="28"/>
      <c r="AL325" s="28"/>
      <c r="AM325" s="28"/>
      <c r="AN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H326" s="28"/>
      <c r="AI326" s="28"/>
      <c r="AJ326" s="28"/>
      <c r="AK326" s="28"/>
      <c r="AL326" s="28"/>
      <c r="AM326" s="28"/>
      <c r="AN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H327" s="28"/>
      <c r="AI327" s="28"/>
      <c r="AJ327" s="28"/>
      <c r="AK327" s="28"/>
      <c r="AL327" s="28"/>
      <c r="AM327" s="28"/>
      <c r="AN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H328" s="28"/>
      <c r="AI328" s="28"/>
      <c r="AJ328" s="28"/>
      <c r="AK328" s="28"/>
      <c r="AL328" s="28"/>
      <c r="AM328" s="28"/>
      <c r="AN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H329" s="28"/>
      <c r="AI329" s="28"/>
      <c r="AJ329" s="28"/>
      <c r="AK329" s="28"/>
      <c r="AL329" s="28"/>
      <c r="AM329" s="28"/>
      <c r="AN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H330" s="28"/>
      <c r="AI330" s="28"/>
      <c r="AJ330" s="28"/>
      <c r="AK330" s="28"/>
      <c r="AL330" s="28"/>
      <c r="AM330" s="28"/>
      <c r="AN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H331" s="28"/>
      <c r="AI331" s="28"/>
      <c r="AJ331" s="28"/>
      <c r="AK331" s="28"/>
      <c r="AL331" s="28"/>
      <c r="AM331" s="28"/>
      <c r="AN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H332" s="28"/>
      <c r="AI332" s="28"/>
      <c r="AJ332" s="28"/>
      <c r="AK332" s="28"/>
      <c r="AL332" s="28"/>
      <c r="AM332" s="28"/>
      <c r="AN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H333" s="28"/>
      <c r="AI333" s="28"/>
      <c r="AJ333" s="28"/>
      <c r="AK333" s="28"/>
      <c r="AL333" s="28"/>
      <c r="AM333" s="28"/>
      <c r="AN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H334" s="28"/>
      <c r="AI334" s="28"/>
      <c r="AJ334" s="28"/>
      <c r="AK334" s="28"/>
      <c r="AL334" s="28"/>
      <c r="AM334" s="28"/>
      <c r="AN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H335" s="28"/>
      <c r="AI335" s="28"/>
      <c r="AJ335" s="28"/>
      <c r="AK335" s="28"/>
      <c r="AL335" s="28"/>
      <c r="AM335" s="28"/>
      <c r="AN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H336" s="28"/>
      <c r="AI336" s="28"/>
      <c r="AJ336" s="28"/>
      <c r="AK336" s="28"/>
      <c r="AL336" s="28"/>
      <c r="AM336" s="28"/>
      <c r="AN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H337" s="28"/>
      <c r="AI337" s="28"/>
      <c r="AJ337" s="28"/>
      <c r="AK337" s="28"/>
      <c r="AL337" s="28"/>
      <c r="AM337" s="28"/>
      <c r="AN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H338" s="28"/>
      <c r="AI338" s="28"/>
      <c r="AJ338" s="28"/>
      <c r="AK338" s="28"/>
      <c r="AL338" s="28"/>
      <c r="AM338" s="28"/>
      <c r="AN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H339" s="28"/>
      <c r="AI339" s="28"/>
      <c r="AJ339" s="28"/>
      <c r="AK339" s="28"/>
      <c r="AL339" s="28"/>
      <c r="AM339" s="28"/>
      <c r="AN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H340" s="28"/>
      <c r="AI340" s="28"/>
      <c r="AJ340" s="28"/>
      <c r="AK340" s="28"/>
      <c r="AL340" s="28"/>
      <c r="AM340" s="28"/>
      <c r="AN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H341" s="28"/>
      <c r="AI341" s="28"/>
      <c r="AJ341" s="28"/>
      <c r="AK341" s="28"/>
      <c r="AL341" s="28"/>
      <c r="AM341" s="28"/>
      <c r="AN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H342" s="28"/>
      <c r="AI342" s="28"/>
      <c r="AJ342" s="28"/>
      <c r="AK342" s="28"/>
      <c r="AL342" s="28"/>
      <c r="AM342" s="28"/>
      <c r="AN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H343" s="28"/>
      <c r="AI343" s="28"/>
      <c r="AJ343" s="28"/>
      <c r="AK343" s="28"/>
      <c r="AL343" s="28"/>
      <c r="AM343" s="28"/>
      <c r="AN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H344" s="28"/>
      <c r="AI344" s="28"/>
      <c r="AJ344" s="28"/>
      <c r="AK344" s="28"/>
      <c r="AL344" s="28"/>
      <c r="AM344" s="28"/>
      <c r="AN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H345" s="28"/>
      <c r="AI345" s="28"/>
      <c r="AJ345" s="28"/>
      <c r="AK345" s="28"/>
      <c r="AL345" s="28"/>
      <c r="AM345" s="28"/>
      <c r="AN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H346" s="28"/>
      <c r="AI346" s="28"/>
      <c r="AJ346" s="28"/>
      <c r="AK346" s="28"/>
      <c r="AL346" s="28"/>
      <c r="AM346" s="28"/>
      <c r="AN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H347" s="28"/>
      <c r="AI347" s="28"/>
      <c r="AJ347" s="28"/>
      <c r="AK347" s="28"/>
      <c r="AL347" s="28"/>
      <c r="AM347" s="28"/>
      <c r="AN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H348" s="28"/>
      <c r="AI348" s="28"/>
      <c r="AJ348" s="28"/>
      <c r="AK348" s="28"/>
      <c r="AL348" s="28"/>
      <c r="AM348" s="28"/>
      <c r="AN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H349" s="28"/>
      <c r="AI349" s="28"/>
      <c r="AJ349" s="28"/>
      <c r="AK349" s="28"/>
      <c r="AL349" s="28"/>
      <c r="AM349" s="28"/>
      <c r="AN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H350" s="28"/>
      <c r="AI350" s="28"/>
      <c r="AJ350" s="28"/>
      <c r="AK350" s="28"/>
      <c r="AL350" s="28"/>
      <c r="AM350" s="28"/>
      <c r="AN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H351" s="28"/>
      <c r="AI351" s="28"/>
      <c r="AJ351" s="28"/>
      <c r="AK351" s="28"/>
      <c r="AL351" s="28"/>
      <c r="AM351" s="28"/>
      <c r="AN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H352" s="28"/>
      <c r="AI352" s="28"/>
      <c r="AJ352" s="28"/>
      <c r="AK352" s="28"/>
      <c r="AL352" s="28"/>
      <c r="AM352" s="28"/>
      <c r="AN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H353" s="28"/>
      <c r="AI353" s="28"/>
      <c r="AJ353" s="28"/>
      <c r="AK353" s="28"/>
      <c r="AL353" s="28"/>
      <c r="AM353" s="28"/>
      <c r="AN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H354" s="28"/>
      <c r="AI354" s="28"/>
      <c r="AJ354" s="28"/>
      <c r="AK354" s="28"/>
      <c r="AL354" s="28"/>
      <c r="AM354" s="28"/>
      <c r="AN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H355" s="28"/>
      <c r="AI355" s="28"/>
      <c r="AJ355" s="28"/>
      <c r="AK355" s="28"/>
      <c r="AL355" s="28"/>
      <c r="AM355" s="28"/>
      <c r="AN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H356" s="28"/>
      <c r="AI356" s="28"/>
      <c r="AJ356" s="28"/>
      <c r="AK356" s="28"/>
      <c r="AL356" s="28"/>
      <c r="AM356" s="28"/>
      <c r="AN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H357" s="28"/>
      <c r="AI357" s="28"/>
      <c r="AJ357" s="28"/>
      <c r="AK357" s="28"/>
      <c r="AL357" s="28"/>
      <c r="AM357" s="28"/>
      <c r="AN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H358" s="28"/>
      <c r="AI358" s="28"/>
      <c r="AJ358" s="28"/>
      <c r="AK358" s="28"/>
      <c r="AL358" s="28"/>
      <c r="AM358" s="28"/>
      <c r="AN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H359" s="28"/>
      <c r="AI359" s="28"/>
      <c r="AJ359" s="28"/>
      <c r="AK359" s="28"/>
      <c r="AL359" s="28"/>
      <c r="AM359" s="28"/>
      <c r="AN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H360" s="28"/>
      <c r="AI360" s="28"/>
      <c r="AJ360" s="28"/>
      <c r="AK360" s="28"/>
      <c r="AL360" s="28"/>
      <c r="AM360" s="28"/>
      <c r="AN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H361" s="28"/>
      <c r="AI361" s="28"/>
      <c r="AJ361" s="28"/>
      <c r="AK361" s="28"/>
      <c r="AL361" s="28"/>
      <c r="AM361" s="28"/>
      <c r="AN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H362" s="28"/>
      <c r="AI362" s="28"/>
      <c r="AJ362" s="28"/>
      <c r="AK362" s="28"/>
      <c r="AL362" s="28"/>
      <c r="AM362" s="28"/>
      <c r="AN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H363" s="28"/>
      <c r="AI363" s="28"/>
      <c r="AJ363" s="28"/>
      <c r="AK363" s="28"/>
      <c r="AL363" s="28"/>
      <c r="AM363" s="28"/>
      <c r="AN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H364" s="28"/>
      <c r="AI364" s="28"/>
      <c r="AJ364" s="28"/>
      <c r="AK364" s="28"/>
      <c r="AL364" s="28"/>
      <c r="AM364" s="28"/>
      <c r="AN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H365" s="28"/>
      <c r="AI365" s="28"/>
      <c r="AJ365" s="28"/>
      <c r="AK365" s="28"/>
      <c r="AL365" s="28"/>
      <c r="AM365" s="28"/>
      <c r="AN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H366" s="28"/>
      <c r="AI366" s="28"/>
      <c r="AJ366" s="28"/>
      <c r="AK366" s="28"/>
      <c r="AL366" s="28"/>
      <c r="AM366" s="28"/>
      <c r="AN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H367" s="28"/>
      <c r="AI367" s="28"/>
      <c r="AJ367" s="28"/>
      <c r="AK367" s="28"/>
      <c r="AL367" s="28"/>
      <c r="AM367" s="28"/>
      <c r="AN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H368" s="28"/>
      <c r="AI368" s="28"/>
      <c r="AJ368" s="28"/>
      <c r="AK368" s="28"/>
      <c r="AL368" s="28"/>
      <c r="AM368" s="28"/>
      <c r="AN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H369" s="28"/>
      <c r="AI369" s="28"/>
      <c r="AJ369" s="28"/>
      <c r="AK369" s="28"/>
      <c r="AL369" s="28"/>
      <c r="AM369" s="28"/>
      <c r="AN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H370" s="28"/>
      <c r="AI370" s="28"/>
      <c r="AJ370" s="28"/>
      <c r="AK370" s="28"/>
      <c r="AL370" s="28"/>
      <c r="AM370" s="28"/>
      <c r="AN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H371" s="28"/>
      <c r="AI371" s="28"/>
      <c r="AJ371" s="28"/>
      <c r="AK371" s="28"/>
      <c r="AL371" s="28"/>
      <c r="AM371" s="28"/>
      <c r="AN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H372" s="28"/>
      <c r="AI372" s="28"/>
      <c r="AJ372" s="28"/>
      <c r="AK372" s="28"/>
      <c r="AL372" s="28"/>
      <c r="AM372" s="28"/>
      <c r="AN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H373" s="28"/>
      <c r="AI373" s="28"/>
      <c r="AJ373" s="28"/>
      <c r="AK373" s="28"/>
      <c r="AL373" s="28"/>
      <c r="AM373" s="28"/>
      <c r="AN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H374" s="28"/>
      <c r="AI374" s="28"/>
      <c r="AJ374" s="28"/>
      <c r="AK374" s="28"/>
      <c r="AL374" s="28"/>
      <c r="AM374" s="28"/>
      <c r="AN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H375" s="28"/>
      <c r="AI375" s="28"/>
      <c r="AJ375" s="28"/>
      <c r="AK375" s="28"/>
      <c r="AL375" s="28"/>
      <c r="AM375" s="28"/>
      <c r="AN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H376" s="28"/>
      <c r="AI376" s="28"/>
      <c r="AJ376" s="28"/>
      <c r="AK376" s="28"/>
      <c r="AL376" s="28"/>
      <c r="AM376" s="28"/>
      <c r="AN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H377" s="28"/>
      <c r="AI377" s="28"/>
      <c r="AJ377" s="28"/>
      <c r="AK377" s="28"/>
      <c r="AL377" s="28"/>
      <c r="AM377" s="28"/>
      <c r="AN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H378" s="28"/>
      <c r="AI378" s="28"/>
      <c r="AJ378" s="28"/>
      <c r="AK378" s="28"/>
      <c r="AL378" s="28"/>
      <c r="AM378" s="28"/>
      <c r="AN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H379" s="28"/>
      <c r="AI379" s="28"/>
      <c r="AJ379" s="28"/>
      <c r="AK379" s="28"/>
      <c r="AL379" s="28"/>
      <c r="AM379" s="28"/>
      <c r="AN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H380" s="28"/>
      <c r="AI380" s="28"/>
      <c r="AJ380" s="28"/>
      <c r="AK380" s="28"/>
      <c r="AL380" s="28"/>
      <c r="AM380" s="28"/>
      <c r="AN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H381" s="28"/>
      <c r="AI381" s="28"/>
      <c r="AJ381" s="28"/>
      <c r="AK381" s="28"/>
      <c r="AL381" s="28"/>
      <c r="AM381" s="28"/>
      <c r="AN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H382" s="28"/>
      <c r="AI382" s="28"/>
      <c r="AJ382" s="28"/>
      <c r="AK382" s="28"/>
      <c r="AL382" s="28"/>
      <c r="AM382" s="28"/>
      <c r="AN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H383" s="28"/>
      <c r="AI383" s="28"/>
      <c r="AJ383" s="28"/>
      <c r="AK383" s="28"/>
      <c r="AL383" s="28"/>
      <c r="AM383" s="28"/>
      <c r="AN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H384" s="28"/>
      <c r="AI384" s="28"/>
      <c r="AJ384" s="28"/>
      <c r="AK384" s="28"/>
      <c r="AL384" s="28"/>
      <c r="AM384" s="28"/>
      <c r="AN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H385" s="28"/>
      <c r="AI385" s="28"/>
      <c r="AJ385" s="28"/>
      <c r="AK385" s="28"/>
      <c r="AL385" s="28"/>
      <c r="AM385" s="28"/>
      <c r="AN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H386" s="28"/>
      <c r="AI386" s="28"/>
      <c r="AJ386" s="28"/>
      <c r="AK386" s="28"/>
      <c r="AL386" s="28"/>
      <c r="AM386" s="28"/>
      <c r="AN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H387" s="28"/>
      <c r="AI387" s="28"/>
      <c r="AJ387" s="28"/>
      <c r="AK387" s="28"/>
      <c r="AL387" s="28"/>
      <c r="AM387" s="28"/>
      <c r="AN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H388" s="28"/>
      <c r="AI388" s="28"/>
      <c r="AJ388" s="28"/>
      <c r="AK388" s="28"/>
      <c r="AL388" s="28"/>
      <c r="AM388" s="28"/>
      <c r="AN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H389" s="28"/>
      <c r="AI389" s="28"/>
      <c r="AJ389" s="28"/>
      <c r="AK389" s="28"/>
      <c r="AL389" s="28"/>
      <c r="AM389" s="28"/>
      <c r="AN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H390" s="28"/>
      <c r="AI390" s="28"/>
      <c r="AJ390" s="28"/>
      <c r="AK390" s="28"/>
      <c r="AL390" s="28"/>
      <c r="AM390" s="28"/>
      <c r="AN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H391" s="28"/>
      <c r="AI391" s="28"/>
      <c r="AJ391" s="28"/>
      <c r="AK391" s="28"/>
      <c r="AL391" s="28"/>
      <c r="AM391" s="28"/>
      <c r="AN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H392" s="28"/>
      <c r="AI392" s="28"/>
      <c r="AJ392" s="28"/>
      <c r="AK392" s="28"/>
      <c r="AL392" s="28"/>
      <c r="AM392" s="28"/>
      <c r="AN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H393" s="28"/>
      <c r="AI393" s="28"/>
      <c r="AJ393" s="28"/>
      <c r="AK393" s="28"/>
      <c r="AL393" s="28"/>
      <c r="AM393" s="28"/>
      <c r="AN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H394" s="28"/>
      <c r="AI394" s="28"/>
      <c r="AJ394" s="28"/>
      <c r="AK394" s="28"/>
      <c r="AL394" s="28"/>
      <c r="AM394" s="28"/>
      <c r="AN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H395" s="28"/>
      <c r="AI395" s="28"/>
      <c r="AJ395" s="28"/>
      <c r="AK395" s="28"/>
      <c r="AL395" s="28"/>
      <c r="AM395" s="28"/>
      <c r="AN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H396" s="28"/>
      <c r="AI396" s="28"/>
      <c r="AJ396" s="28"/>
      <c r="AK396" s="28"/>
      <c r="AL396" s="28"/>
      <c r="AM396" s="28"/>
      <c r="AN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H397" s="28"/>
      <c r="AI397" s="28"/>
      <c r="AJ397" s="28"/>
      <c r="AK397" s="28"/>
      <c r="AL397" s="28"/>
      <c r="AM397" s="28"/>
      <c r="AN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H398" s="28"/>
      <c r="AI398" s="28"/>
      <c r="AJ398" s="28"/>
      <c r="AK398" s="28"/>
      <c r="AL398" s="28"/>
      <c r="AM398" s="28"/>
      <c r="AN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H399" s="28"/>
      <c r="AI399" s="28"/>
      <c r="AJ399" s="28"/>
      <c r="AK399" s="28"/>
      <c r="AL399" s="28"/>
      <c r="AM399" s="28"/>
      <c r="AN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H400" s="28"/>
      <c r="AI400" s="28"/>
      <c r="AJ400" s="28"/>
      <c r="AK400" s="28"/>
      <c r="AL400" s="28"/>
      <c r="AM400" s="28"/>
      <c r="AN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H401" s="28"/>
      <c r="AI401" s="28"/>
      <c r="AJ401" s="28"/>
      <c r="AK401" s="28"/>
      <c r="AL401" s="28"/>
      <c r="AM401" s="28"/>
      <c r="AN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H402" s="28"/>
      <c r="AI402" s="28"/>
      <c r="AJ402" s="28"/>
      <c r="AK402" s="28"/>
      <c r="AL402" s="28"/>
      <c r="AM402" s="28"/>
      <c r="AN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H403" s="28"/>
      <c r="AI403" s="28"/>
      <c r="AJ403" s="28"/>
      <c r="AK403" s="28"/>
      <c r="AL403" s="28"/>
      <c r="AM403" s="28"/>
      <c r="AN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H404" s="28"/>
      <c r="AI404" s="28"/>
      <c r="AJ404" s="28"/>
      <c r="AK404" s="28"/>
      <c r="AL404" s="28"/>
      <c r="AM404" s="28"/>
      <c r="AN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H405" s="28"/>
      <c r="AI405" s="28"/>
      <c r="AJ405" s="28"/>
      <c r="AK405" s="28"/>
      <c r="AL405" s="28"/>
      <c r="AM405" s="28"/>
      <c r="AN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H406" s="28"/>
      <c r="AI406" s="28"/>
      <c r="AJ406" s="28"/>
      <c r="AK406" s="28"/>
      <c r="AL406" s="28"/>
      <c r="AM406" s="28"/>
      <c r="AN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H407" s="28"/>
      <c r="AI407" s="28"/>
      <c r="AJ407" s="28"/>
      <c r="AK407" s="28"/>
      <c r="AL407" s="28"/>
      <c r="AM407" s="28"/>
      <c r="AN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H408" s="28"/>
      <c r="AI408" s="28"/>
      <c r="AJ408" s="28"/>
      <c r="AK408" s="28"/>
      <c r="AL408" s="28"/>
      <c r="AM408" s="28"/>
      <c r="AN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H409" s="28"/>
      <c r="AI409" s="28"/>
      <c r="AJ409" s="28"/>
      <c r="AK409" s="28"/>
      <c r="AL409" s="28"/>
      <c r="AM409" s="28"/>
      <c r="AN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H410" s="28"/>
      <c r="AI410" s="28"/>
      <c r="AJ410" s="28"/>
      <c r="AK410" s="28"/>
      <c r="AL410" s="28"/>
      <c r="AM410" s="28"/>
      <c r="AN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H411" s="28"/>
      <c r="AI411" s="28"/>
      <c r="AJ411" s="28"/>
      <c r="AK411" s="28"/>
      <c r="AL411" s="28"/>
      <c r="AM411" s="28"/>
      <c r="AN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H412" s="28"/>
      <c r="AI412" s="28"/>
      <c r="AJ412" s="28"/>
      <c r="AK412" s="28"/>
      <c r="AL412" s="28"/>
      <c r="AM412" s="28"/>
      <c r="AN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H413" s="28"/>
      <c r="AI413" s="28"/>
      <c r="AJ413" s="28"/>
      <c r="AK413" s="28"/>
      <c r="AL413" s="28"/>
      <c r="AM413" s="28"/>
      <c r="AN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H414" s="28"/>
      <c r="AI414" s="28"/>
      <c r="AJ414" s="28"/>
      <c r="AK414" s="28"/>
      <c r="AL414" s="28"/>
      <c r="AM414" s="28"/>
      <c r="AN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H415" s="28"/>
      <c r="AI415" s="28"/>
      <c r="AJ415" s="28"/>
      <c r="AK415" s="28"/>
      <c r="AL415" s="28"/>
      <c r="AM415" s="28"/>
      <c r="AN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H416" s="28"/>
      <c r="AI416" s="28"/>
      <c r="AJ416" s="28"/>
      <c r="AK416" s="28"/>
      <c r="AL416" s="28"/>
      <c r="AM416" s="28"/>
      <c r="AN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H417" s="28"/>
      <c r="AI417" s="28"/>
      <c r="AJ417" s="28"/>
      <c r="AK417" s="28"/>
      <c r="AL417" s="28"/>
      <c r="AM417" s="28"/>
      <c r="AN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H418" s="28"/>
      <c r="AI418" s="28"/>
      <c r="AJ418" s="28"/>
      <c r="AK418" s="28"/>
      <c r="AL418" s="28"/>
      <c r="AM418" s="28"/>
      <c r="AN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H419" s="28"/>
      <c r="AI419" s="28"/>
      <c r="AJ419" s="28"/>
      <c r="AK419" s="28"/>
      <c r="AL419" s="28"/>
      <c r="AM419" s="28"/>
      <c r="AN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H420" s="28"/>
      <c r="AI420" s="28"/>
      <c r="AJ420" s="28"/>
      <c r="AK420" s="28"/>
      <c r="AL420" s="28"/>
      <c r="AM420" s="28"/>
      <c r="AN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H421" s="28"/>
      <c r="AI421" s="28"/>
      <c r="AJ421" s="28"/>
      <c r="AK421" s="28"/>
      <c r="AL421" s="28"/>
      <c r="AM421" s="28"/>
      <c r="AN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H422" s="28"/>
      <c r="AI422" s="28"/>
      <c r="AJ422" s="28"/>
      <c r="AK422" s="28"/>
      <c r="AL422" s="28"/>
      <c r="AM422" s="28"/>
      <c r="AN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H423" s="28"/>
      <c r="AI423" s="28"/>
      <c r="AJ423" s="28"/>
      <c r="AK423" s="28"/>
      <c r="AL423" s="28"/>
      <c r="AM423" s="28"/>
      <c r="AN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H424" s="28"/>
      <c r="AI424" s="28"/>
      <c r="AJ424" s="28"/>
      <c r="AK424" s="28"/>
      <c r="AL424" s="28"/>
      <c r="AM424" s="28"/>
      <c r="AN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H425" s="28"/>
      <c r="AI425" s="28"/>
      <c r="AJ425" s="28"/>
      <c r="AK425" s="28"/>
      <c r="AL425" s="28"/>
      <c r="AM425" s="28"/>
      <c r="AN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H426" s="28"/>
      <c r="AI426" s="28"/>
      <c r="AJ426" s="28"/>
      <c r="AK426" s="28"/>
      <c r="AL426" s="28"/>
      <c r="AM426" s="28"/>
      <c r="AN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H427" s="28"/>
      <c r="AI427" s="28"/>
      <c r="AJ427" s="28"/>
      <c r="AK427" s="28"/>
      <c r="AL427" s="28"/>
      <c r="AM427" s="28"/>
      <c r="AN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H428" s="28"/>
      <c r="AI428" s="28"/>
      <c r="AJ428" s="28"/>
      <c r="AK428" s="28"/>
      <c r="AL428" s="28"/>
      <c r="AM428" s="28"/>
      <c r="AN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H429" s="28"/>
      <c r="AI429" s="28"/>
      <c r="AJ429" s="28"/>
      <c r="AK429" s="28"/>
      <c r="AL429" s="28"/>
      <c r="AM429" s="28"/>
      <c r="AN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H430" s="28"/>
      <c r="AI430" s="28"/>
      <c r="AJ430" s="28"/>
      <c r="AK430" s="28"/>
      <c r="AL430" s="28"/>
      <c r="AM430" s="28"/>
      <c r="AN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H431" s="28"/>
      <c r="AI431" s="28"/>
      <c r="AJ431" s="28"/>
      <c r="AK431" s="28"/>
      <c r="AL431" s="28"/>
      <c r="AM431" s="28"/>
      <c r="AN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H432" s="28"/>
      <c r="AI432" s="28"/>
      <c r="AJ432" s="28"/>
      <c r="AK432" s="28"/>
      <c r="AL432" s="28"/>
      <c r="AM432" s="28"/>
      <c r="AN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H433" s="28"/>
      <c r="AI433" s="28"/>
      <c r="AJ433" s="28"/>
      <c r="AK433" s="28"/>
      <c r="AL433" s="28"/>
      <c r="AM433" s="28"/>
      <c r="AN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H434" s="28"/>
      <c r="AI434" s="28"/>
      <c r="AJ434" s="28"/>
      <c r="AK434" s="28"/>
      <c r="AL434" s="28"/>
      <c r="AM434" s="28"/>
      <c r="AN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H435" s="28"/>
      <c r="AI435" s="28"/>
      <c r="AJ435" s="28"/>
      <c r="AK435" s="28"/>
      <c r="AL435" s="28"/>
      <c r="AM435" s="28"/>
      <c r="AN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H436" s="28"/>
      <c r="AI436" s="28"/>
      <c r="AJ436" s="28"/>
      <c r="AK436" s="28"/>
      <c r="AL436" s="28"/>
      <c r="AM436" s="28"/>
      <c r="AN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H437" s="28"/>
      <c r="AI437" s="28"/>
      <c r="AJ437" s="28"/>
      <c r="AK437" s="28"/>
      <c r="AL437" s="28"/>
      <c r="AM437" s="28"/>
      <c r="AN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H438" s="28"/>
      <c r="AI438" s="28"/>
      <c r="AJ438" s="28"/>
      <c r="AK438" s="28"/>
      <c r="AL438" s="28"/>
      <c r="AM438" s="28"/>
      <c r="AN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H439" s="28"/>
      <c r="AI439" s="28"/>
      <c r="AJ439" s="28"/>
      <c r="AK439" s="28"/>
      <c r="AL439" s="28"/>
      <c r="AM439" s="28"/>
      <c r="AN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H440" s="28"/>
      <c r="AI440" s="28"/>
      <c r="AJ440" s="28"/>
      <c r="AK440" s="28"/>
      <c r="AL440" s="28"/>
      <c r="AM440" s="28"/>
      <c r="AN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H441" s="28"/>
      <c r="AI441" s="28"/>
      <c r="AJ441" s="28"/>
      <c r="AK441" s="28"/>
      <c r="AL441" s="28"/>
      <c r="AM441" s="28"/>
      <c r="AN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H442" s="28"/>
      <c r="AI442" s="28"/>
      <c r="AJ442" s="28"/>
      <c r="AK442" s="28"/>
      <c r="AL442" s="28"/>
      <c r="AM442" s="28"/>
      <c r="AN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H443" s="28"/>
      <c r="AI443" s="28"/>
      <c r="AJ443" s="28"/>
      <c r="AK443" s="28"/>
      <c r="AL443" s="28"/>
      <c r="AM443" s="28"/>
      <c r="AN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H444" s="28"/>
      <c r="AI444" s="28"/>
      <c r="AJ444" s="28"/>
      <c r="AK444" s="28"/>
      <c r="AL444" s="28"/>
      <c r="AM444" s="28"/>
      <c r="AN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H445" s="28"/>
      <c r="AI445" s="28"/>
      <c r="AJ445" s="28"/>
      <c r="AK445" s="28"/>
      <c r="AL445" s="28"/>
      <c r="AM445" s="28"/>
      <c r="AN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H446" s="28"/>
      <c r="AI446" s="28"/>
      <c r="AJ446" s="28"/>
      <c r="AK446" s="28"/>
      <c r="AL446" s="28"/>
      <c r="AM446" s="28"/>
      <c r="AN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H447" s="28"/>
      <c r="AI447" s="28"/>
      <c r="AJ447" s="28"/>
      <c r="AK447" s="28"/>
      <c r="AL447" s="28"/>
      <c r="AM447" s="28"/>
      <c r="AN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H448" s="28"/>
      <c r="AI448" s="28"/>
      <c r="AJ448" s="28"/>
      <c r="AK448" s="28"/>
      <c r="AL448" s="28"/>
      <c r="AM448" s="28"/>
      <c r="AN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H449" s="28"/>
      <c r="AI449" s="28"/>
      <c r="AJ449" s="28"/>
      <c r="AK449" s="28"/>
      <c r="AL449" s="28"/>
      <c r="AM449" s="28"/>
      <c r="AN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H450" s="28"/>
      <c r="AI450" s="28"/>
      <c r="AJ450" s="28"/>
      <c r="AK450" s="28"/>
      <c r="AL450" s="28"/>
      <c r="AM450" s="28"/>
      <c r="AN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H451" s="28"/>
      <c r="AI451" s="28"/>
      <c r="AJ451" s="28"/>
      <c r="AK451" s="28"/>
      <c r="AL451" s="28"/>
      <c r="AM451" s="28"/>
      <c r="AN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H452" s="28"/>
      <c r="AI452" s="28"/>
      <c r="AJ452" s="28"/>
      <c r="AK452" s="28"/>
      <c r="AL452" s="28"/>
      <c r="AM452" s="28"/>
      <c r="AN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H453" s="28"/>
      <c r="AI453" s="28"/>
      <c r="AJ453" s="28"/>
      <c r="AK453" s="28"/>
      <c r="AL453" s="28"/>
      <c r="AM453" s="28"/>
      <c r="AN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H454" s="28"/>
      <c r="AI454" s="28"/>
      <c r="AJ454" s="28"/>
      <c r="AK454" s="28"/>
      <c r="AL454" s="28"/>
      <c r="AM454" s="28"/>
      <c r="AN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H455" s="28"/>
      <c r="AI455" s="28"/>
      <c r="AJ455" s="28"/>
      <c r="AK455" s="28"/>
      <c r="AL455" s="28"/>
      <c r="AM455" s="28"/>
      <c r="AN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H456" s="28"/>
      <c r="AI456" s="28"/>
      <c r="AJ456" s="28"/>
      <c r="AK456" s="28"/>
      <c r="AL456" s="28"/>
      <c r="AM456" s="28"/>
      <c r="AN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H457" s="28"/>
      <c r="AI457" s="28"/>
      <c r="AJ457" s="28"/>
      <c r="AK457" s="28"/>
      <c r="AL457" s="28"/>
      <c r="AM457" s="28"/>
      <c r="AN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H458" s="28"/>
      <c r="AI458" s="28"/>
      <c r="AJ458" s="28"/>
      <c r="AK458" s="28"/>
      <c r="AL458" s="28"/>
      <c r="AM458" s="28"/>
      <c r="AN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H459" s="28"/>
      <c r="AI459" s="28"/>
      <c r="AJ459" s="28"/>
      <c r="AK459" s="28"/>
      <c r="AL459" s="28"/>
      <c r="AM459" s="28"/>
      <c r="AN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H460" s="28"/>
      <c r="AI460" s="28"/>
      <c r="AJ460" s="28"/>
      <c r="AK460" s="28"/>
      <c r="AL460" s="28"/>
      <c r="AM460" s="28"/>
      <c r="AN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H461" s="28"/>
      <c r="AI461" s="28"/>
      <c r="AJ461" s="28"/>
      <c r="AK461" s="28"/>
      <c r="AL461" s="28"/>
      <c r="AM461" s="28"/>
      <c r="AN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H462" s="28"/>
      <c r="AI462" s="28"/>
      <c r="AJ462" s="28"/>
      <c r="AK462" s="28"/>
      <c r="AL462" s="28"/>
      <c r="AM462" s="28"/>
      <c r="AN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H463" s="28"/>
      <c r="AI463" s="28"/>
      <c r="AJ463" s="28"/>
      <c r="AK463" s="28"/>
      <c r="AL463" s="28"/>
      <c r="AM463" s="28"/>
      <c r="AN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H464" s="28"/>
      <c r="AI464" s="28"/>
      <c r="AJ464" s="28"/>
      <c r="AK464" s="28"/>
      <c r="AL464" s="28"/>
      <c r="AM464" s="28"/>
      <c r="AN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H465" s="28"/>
      <c r="AI465" s="28"/>
      <c r="AJ465" s="28"/>
      <c r="AK465" s="28"/>
      <c r="AL465" s="28"/>
      <c r="AM465" s="28"/>
      <c r="AN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H466" s="28"/>
      <c r="AI466" s="28"/>
      <c r="AJ466" s="28"/>
      <c r="AK466" s="28"/>
      <c r="AL466" s="28"/>
      <c r="AM466" s="28"/>
      <c r="AN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H467" s="28"/>
      <c r="AI467" s="28"/>
      <c r="AJ467" s="28"/>
      <c r="AK467" s="28"/>
      <c r="AL467" s="28"/>
      <c r="AM467" s="28"/>
      <c r="AN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H468" s="28"/>
      <c r="AI468" s="28"/>
      <c r="AJ468" s="28"/>
      <c r="AK468" s="28"/>
      <c r="AL468" s="28"/>
      <c r="AM468" s="28"/>
      <c r="AN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H469" s="28"/>
      <c r="AI469" s="28"/>
      <c r="AJ469" s="28"/>
      <c r="AK469" s="28"/>
      <c r="AL469" s="28"/>
      <c r="AM469" s="28"/>
      <c r="AN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H470" s="28"/>
      <c r="AI470" s="28"/>
      <c r="AJ470" s="28"/>
      <c r="AK470" s="28"/>
      <c r="AL470" s="28"/>
      <c r="AM470" s="28"/>
      <c r="AN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H471" s="28"/>
      <c r="AI471" s="28"/>
      <c r="AJ471" s="28"/>
      <c r="AK471" s="28"/>
      <c r="AL471" s="28"/>
      <c r="AM471" s="28"/>
      <c r="AN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H472" s="28"/>
      <c r="AI472" s="28"/>
      <c r="AJ472" s="28"/>
      <c r="AK472" s="28"/>
      <c r="AL472" s="28"/>
      <c r="AM472" s="28"/>
      <c r="AN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H473" s="28"/>
      <c r="AI473" s="28"/>
      <c r="AJ473" s="28"/>
      <c r="AK473" s="28"/>
      <c r="AL473" s="28"/>
      <c r="AM473" s="28"/>
      <c r="AN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H474" s="28"/>
      <c r="AI474" s="28"/>
      <c r="AJ474" s="28"/>
      <c r="AK474" s="28"/>
      <c r="AL474" s="28"/>
      <c r="AM474" s="28"/>
      <c r="AN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H475" s="28"/>
      <c r="AI475" s="28"/>
      <c r="AJ475" s="28"/>
      <c r="AK475" s="28"/>
      <c r="AL475" s="28"/>
      <c r="AM475" s="28"/>
      <c r="AN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H476" s="28"/>
      <c r="AI476" s="28"/>
      <c r="AJ476" s="28"/>
      <c r="AK476" s="28"/>
      <c r="AL476" s="28"/>
      <c r="AM476" s="28"/>
      <c r="AN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H477" s="28"/>
      <c r="AI477" s="28"/>
      <c r="AJ477" s="28"/>
      <c r="AK477" s="28"/>
      <c r="AL477" s="28"/>
      <c r="AM477" s="28"/>
      <c r="AN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H478" s="28"/>
      <c r="AI478" s="28"/>
      <c r="AJ478" s="28"/>
      <c r="AK478" s="28"/>
      <c r="AL478" s="28"/>
      <c r="AM478" s="28"/>
      <c r="AN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H479" s="28"/>
      <c r="AI479" s="28"/>
      <c r="AJ479" s="28"/>
      <c r="AK479" s="28"/>
      <c r="AL479" s="28"/>
      <c r="AM479" s="28"/>
      <c r="AN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H480" s="28"/>
      <c r="AI480" s="28"/>
      <c r="AJ480" s="28"/>
      <c r="AK480" s="28"/>
      <c r="AL480" s="28"/>
      <c r="AM480" s="28"/>
      <c r="AN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H481" s="28"/>
      <c r="AI481" s="28"/>
      <c r="AJ481" s="28"/>
      <c r="AK481" s="28"/>
      <c r="AL481" s="28"/>
      <c r="AM481" s="28"/>
      <c r="AN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H482" s="28"/>
      <c r="AI482" s="28"/>
      <c r="AJ482" s="28"/>
      <c r="AK482" s="28"/>
      <c r="AL482" s="28"/>
      <c r="AM482" s="28"/>
      <c r="AN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H483" s="28"/>
      <c r="AI483" s="28"/>
      <c r="AJ483" s="28"/>
      <c r="AK483" s="28"/>
      <c r="AL483" s="28"/>
      <c r="AM483" s="28"/>
      <c r="AN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H484" s="28"/>
      <c r="AI484" s="28"/>
      <c r="AJ484" s="28"/>
      <c r="AK484" s="28"/>
      <c r="AL484" s="28"/>
      <c r="AM484" s="28"/>
      <c r="AN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H485" s="28"/>
      <c r="AI485" s="28"/>
      <c r="AJ485" s="28"/>
      <c r="AK485" s="28"/>
      <c r="AL485" s="28"/>
      <c r="AM485" s="28"/>
      <c r="AN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H486" s="28"/>
      <c r="AI486" s="28"/>
      <c r="AJ486" s="28"/>
      <c r="AK486" s="28"/>
      <c r="AL486" s="28"/>
      <c r="AM486" s="28"/>
      <c r="AN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H487" s="28"/>
      <c r="AI487" s="28"/>
      <c r="AJ487" s="28"/>
      <c r="AK487" s="28"/>
      <c r="AL487" s="28"/>
      <c r="AM487" s="28"/>
      <c r="AN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H488" s="28"/>
      <c r="AI488" s="28"/>
      <c r="AJ488" s="28"/>
      <c r="AK488" s="28"/>
      <c r="AL488" s="28"/>
      <c r="AM488" s="28"/>
      <c r="AN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H489" s="28"/>
      <c r="AI489" s="28"/>
      <c r="AJ489" s="28"/>
      <c r="AK489" s="28"/>
      <c r="AL489" s="28"/>
      <c r="AM489" s="28"/>
      <c r="AN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H490" s="28"/>
      <c r="AI490" s="28"/>
      <c r="AJ490" s="28"/>
      <c r="AK490" s="28"/>
      <c r="AL490" s="28"/>
      <c r="AM490" s="28"/>
      <c r="AN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H491" s="28"/>
      <c r="AI491" s="28"/>
      <c r="AJ491" s="28"/>
      <c r="AK491" s="28"/>
      <c r="AL491" s="28"/>
      <c r="AM491" s="28"/>
      <c r="AN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H492" s="28"/>
      <c r="AI492" s="28"/>
      <c r="AJ492" s="28"/>
      <c r="AK492" s="28"/>
      <c r="AL492" s="28"/>
      <c r="AM492" s="28"/>
      <c r="AN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H493" s="28"/>
      <c r="AI493" s="28"/>
      <c r="AJ493" s="28"/>
      <c r="AK493" s="28"/>
      <c r="AL493" s="28"/>
      <c r="AM493" s="28"/>
      <c r="AN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H494" s="28"/>
      <c r="AI494" s="28"/>
      <c r="AJ494" s="28"/>
      <c r="AK494" s="28"/>
      <c r="AL494" s="28"/>
      <c r="AM494" s="28"/>
      <c r="AN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H495" s="28"/>
      <c r="AI495" s="28"/>
      <c r="AJ495" s="28"/>
      <c r="AK495" s="28"/>
      <c r="AL495" s="28"/>
      <c r="AM495" s="28"/>
      <c r="AN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H496" s="28"/>
      <c r="AI496" s="28"/>
      <c r="AJ496" s="28"/>
      <c r="AK496" s="28"/>
      <c r="AL496" s="28"/>
      <c r="AM496" s="28"/>
      <c r="AN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H497" s="28"/>
      <c r="AI497" s="28"/>
      <c r="AJ497" s="28"/>
      <c r="AK497" s="28"/>
      <c r="AL497" s="28"/>
      <c r="AM497" s="28"/>
      <c r="AN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H498" s="28"/>
      <c r="AI498" s="28"/>
      <c r="AJ498" s="28"/>
      <c r="AK498" s="28"/>
      <c r="AL498" s="28"/>
      <c r="AM498" s="28"/>
      <c r="AN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H499" s="28"/>
      <c r="AI499" s="28"/>
      <c r="AJ499" s="28"/>
      <c r="AK499" s="28"/>
      <c r="AL499" s="28"/>
      <c r="AM499" s="28"/>
      <c r="AN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H500" s="28"/>
      <c r="AI500" s="28"/>
      <c r="AJ500" s="28"/>
      <c r="AK500" s="28"/>
      <c r="AL500" s="28"/>
      <c r="AM500" s="28"/>
      <c r="AN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H501" s="28"/>
      <c r="AI501" s="28"/>
      <c r="AJ501" s="28"/>
      <c r="AK501" s="28"/>
      <c r="AL501" s="28"/>
      <c r="AM501" s="28"/>
      <c r="AN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H502" s="28"/>
      <c r="AI502" s="28"/>
      <c r="AJ502" s="28"/>
      <c r="AK502" s="28"/>
      <c r="AL502" s="28"/>
      <c r="AM502" s="28"/>
      <c r="AN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H503" s="28"/>
      <c r="AI503" s="28"/>
      <c r="AJ503" s="28"/>
      <c r="AK503" s="28"/>
      <c r="AL503" s="28"/>
      <c r="AM503" s="28"/>
      <c r="AN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H504" s="28"/>
      <c r="AI504" s="28"/>
      <c r="AJ504" s="28"/>
      <c r="AK504" s="28"/>
      <c r="AL504" s="28"/>
      <c r="AM504" s="28"/>
      <c r="AN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H505" s="28"/>
      <c r="AI505" s="28"/>
      <c r="AJ505" s="28"/>
      <c r="AK505" s="28"/>
      <c r="AL505" s="28"/>
      <c r="AM505" s="28"/>
      <c r="AN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H506" s="28"/>
      <c r="AI506" s="28"/>
      <c r="AJ506" s="28"/>
      <c r="AK506" s="28"/>
      <c r="AL506" s="28"/>
      <c r="AM506" s="28"/>
      <c r="AN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H507" s="28"/>
      <c r="AI507" s="28"/>
      <c r="AJ507" s="28"/>
      <c r="AK507" s="28"/>
      <c r="AL507" s="28"/>
      <c r="AM507" s="28"/>
      <c r="AN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H508" s="28"/>
      <c r="AI508" s="28"/>
      <c r="AJ508" s="28"/>
      <c r="AK508" s="28"/>
      <c r="AL508" s="28"/>
      <c r="AM508" s="28"/>
      <c r="AN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H509" s="28"/>
      <c r="AI509" s="28"/>
      <c r="AJ509" s="28"/>
      <c r="AK509" s="28"/>
      <c r="AL509" s="28"/>
      <c r="AM509" s="28"/>
      <c r="AN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H510" s="28"/>
      <c r="AI510" s="28"/>
      <c r="AJ510" s="28"/>
      <c r="AK510" s="28"/>
      <c r="AL510" s="28"/>
      <c r="AM510" s="28"/>
      <c r="AN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H511" s="28"/>
      <c r="AI511" s="28"/>
      <c r="AJ511" s="28"/>
      <c r="AK511" s="28"/>
      <c r="AL511" s="28"/>
      <c r="AM511" s="28"/>
      <c r="AN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H512" s="28"/>
      <c r="AI512" s="28"/>
      <c r="AJ512" s="28"/>
      <c r="AK512" s="28"/>
      <c r="AL512" s="28"/>
      <c r="AM512" s="28"/>
      <c r="AN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H513" s="28"/>
      <c r="AI513" s="28"/>
      <c r="AJ513" s="28"/>
      <c r="AK513" s="28"/>
      <c r="AL513" s="28"/>
      <c r="AM513" s="28"/>
      <c r="AN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H514" s="28"/>
      <c r="AI514" s="28"/>
      <c r="AJ514" s="28"/>
      <c r="AK514" s="28"/>
      <c r="AL514" s="28"/>
      <c r="AM514" s="28"/>
      <c r="AN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H515" s="28"/>
      <c r="AI515" s="28"/>
      <c r="AJ515" s="28"/>
      <c r="AK515" s="28"/>
      <c r="AL515" s="28"/>
      <c r="AM515" s="28"/>
      <c r="AN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H516" s="28"/>
      <c r="AI516" s="28"/>
      <c r="AJ516" s="28"/>
      <c r="AK516" s="28"/>
      <c r="AL516" s="28"/>
      <c r="AM516" s="28"/>
      <c r="AN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H517" s="28"/>
      <c r="AI517" s="28"/>
      <c r="AJ517" s="28"/>
      <c r="AK517" s="28"/>
      <c r="AL517" s="28"/>
      <c r="AM517" s="28"/>
      <c r="AN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H518" s="28"/>
      <c r="AI518" s="28"/>
      <c r="AJ518" s="28"/>
      <c r="AK518" s="28"/>
      <c r="AL518" s="28"/>
      <c r="AM518" s="28"/>
      <c r="AN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H519" s="28"/>
      <c r="AI519" s="28"/>
      <c r="AJ519" s="28"/>
      <c r="AK519" s="28"/>
      <c r="AL519" s="28"/>
      <c r="AM519" s="28"/>
      <c r="AN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H520" s="28"/>
      <c r="AI520" s="28"/>
      <c r="AJ520" s="28"/>
      <c r="AK520" s="28"/>
      <c r="AL520" s="28"/>
      <c r="AM520" s="28"/>
      <c r="AN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H521" s="28"/>
      <c r="AI521" s="28"/>
      <c r="AJ521" s="28"/>
      <c r="AK521" s="28"/>
      <c r="AL521" s="28"/>
      <c r="AM521" s="28"/>
      <c r="AN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H522" s="28"/>
      <c r="AI522" s="28"/>
      <c r="AJ522" s="28"/>
      <c r="AK522" s="28"/>
      <c r="AL522" s="28"/>
      <c r="AM522" s="28"/>
      <c r="AN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H523" s="28"/>
      <c r="AI523" s="28"/>
      <c r="AJ523" s="28"/>
      <c r="AK523" s="28"/>
      <c r="AL523" s="28"/>
      <c r="AM523" s="28"/>
      <c r="AN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H524" s="28"/>
      <c r="AI524" s="28"/>
      <c r="AJ524" s="28"/>
      <c r="AK524" s="28"/>
      <c r="AL524" s="28"/>
      <c r="AM524" s="28"/>
      <c r="AN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H525" s="28"/>
      <c r="AI525" s="28"/>
      <c r="AJ525" s="28"/>
      <c r="AK525" s="28"/>
      <c r="AL525" s="28"/>
      <c r="AM525" s="28"/>
      <c r="AN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H526" s="28"/>
      <c r="AI526" s="28"/>
      <c r="AJ526" s="28"/>
      <c r="AK526" s="28"/>
      <c r="AL526" s="28"/>
      <c r="AM526" s="28"/>
      <c r="AN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H527" s="28"/>
      <c r="AI527" s="28"/>
      <c r="AJ527" s="28"/>
      <c r="AK527" s="28"/>
      <c r="AL527" s="28"/>
      <c r="AM527" s="28"/>
      <c r="AN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H528" s="28"/>
      <c r="AI528" s="28"/>
      <c r="AJ528" s="28"/>
      <c r="AK528" s="28"/>
      <c r="AL528" s="28"/>
      <c r="AM528" s="28"/>
      <c r="AN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H529" s="28"/>
      <c r="AI529" s="28"/>
      <c r="AJ529" s="28"/>
      <c r="AK529" s="28"/>
      <c r="AL529" s="28"/>
      <c r="AM529" s="28"/>
      <c r="AN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H530" s="28"/>
      <c r="AI530" s="28"/>
      <c r="AJ530" s="28"/>
      <c r="AK530" s="28"/>
      <c r="AL530" s="28"/>
      <c r="AM530" s="28"/>
      <c r="AN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H531" s="28"/>
      <c r="AI531" s="28"/>
      <c r="AJ531" s="28"/>
      <c r="AK531" s="28"/>
      <c r="AL531" s="28"/>
      <c r="AM531" s="28"/>
      <c r="AN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H532" s="28"/>
      <c r="AI532" s="28"/>
      <c r="AJ532" s="28"/>
      <c r="AK532" s="28"/>
      <c r="AL532" s="28"/>
      <c r="AM532" s="28"/>
      <c r="AN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H533" s="28"/>
      <c r="AI533" s="28"/>
      <c r="AJ533" s="28"/>
      <c r="AK533" s="28"/>
      <c r="AL533" s="28"/>
      <c r="AM533" s="28"/>
      <c r="AN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H534" s="28"/>
      <c r="AI534" s="28"/>
      <c r="AJ534" s="28"/>
      <c r="AK534" s="28"/>
      <c r="AL534" s="28"/>
      <c r="AM534" s="28"/>
      <c r="AN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H535" s="28"/>
      <c r="AI535" s="28"/>
      <c r="AJ535" s="28"/>
      <c r="AK535" s="28"/>
      <c r="AL535" s="28"/>
      <c r="AM535" s="28"/>
      <c r="AN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H536" s="28"/>
      <c r="AI536" s="28"/>
      <c r="AJ536" s="28"/>
      <c r="AK536" s="28"/>
      <c r="AL536" s="28"/>
      <c r="AM536" s="28"/>
      <c r="AN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H537" s="28"/>
      <c r="AI537" s="28"/>
      <c r="AJ537" s="28"/>
      <c r="AK537" s="28"/>
      <c r="AL537" s="28"/>
      <c r="AM537" s="28"/>
      <c r="AN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H538" s="28"/>
      <c r="AI538" s="28"/>
      <c r="AJ538" s="28"/>
      <c r="AK538" s="28"/>
      <c r="AL538" s="28"/>
      <c r="AM538" s="28"/>
      <c r="AN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H539" s="28"/>
      <c r="AI539" s="28"/>
      <c r="AJ539" s="28"/>
      <c r="AK539" s="28"/>
      <c r="AL539" s="28"/>
      <c r="AM539" s="28"/>
      <c r="AN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H540" s="28"/>
      <c r="AI540" s="28"/>
      <c r="AJ540" s="28"/>
      <c r="AK540" s="28"/>
      <c r="AL540" s="28"/>
      <c r="AM540" s="28"/>
      <c r="AN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H541" s="28"/>
      <c r="AI541" s="28"/>
      <c r="AJ541" s="28"/>
      <c r="AK541" s="28"/>
      <c r="AL541" s="28"/>
      <c r="AM541" s="28"/>
      <c r="AN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H542" s="28"/>
      <c r="AI542" s="28"/>
      <c r="AJ542" s="28"/>
      <c r="AK542" s="28"/>
      <c r="AL542" s="28"/>
      <c r="AM542" s="28"/>
      <c r="AN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H543" s="28"/>
      <c r="AI543" s="28"/>
      <c r="AJ543" s="28"/>
      <c r="AK543" s="28"/>
      <c r="AL543" s="28"/>
      <c r="AM543" s="28"/>
      <c r="AN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H544" s="28"/>
      <c r="AI544" s="28"/>
      <c r="AJ544" s="28"/>
      <c r="AK544" s="28"/>
      <c r="AL544" s="28"/>
      <c r="AM544" s="28"/>
      <c r="AN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H545" s="28"/>
      <c r="AI545" s="28"/>
      <c r="AJ545" s="28"/>
      <c r="AK545" s="28"/>
      <c r="AL545" s="28"/>
      <c r="AM545" s="28"/>
      <c r="AN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H546" s="28"/>
      <c r="AI546" s="28"/>
      <c r="AJ546" s="28"/>
      <c r="AK546" s="28"/>
      <c r="AL546" s="28"/>
      <c r="AM546" s="28"/>
      <c r="AN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H547" s="28"/>
      <c r="AI547" s="28"/>
      <c r="AJ547" s="28"/>
      <c r="AK547" s="28"/>
      <c r="AL547" s="28"/>
      <c r="AM547" s="28"/>
      <c r="AN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H548" s="28"/>
      <c r="AI548" s="28"/>
      <c r="AJ548" s="28"/>
      <c r="AK548" s="28"/>
      <c r="AL548" s="28"/>
      <c r="AM548" s="28"/>
      <c r="AN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H549" s="28"/>
      <c r="AI549" s="28"/>
      <c r="AJ549" s="28"/>
      <c r="AK549" s="28"/>
      <c r="AL549" s="28"/>
      <c r="AM549" s="28"/>
      <c r="AN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H550" s="28"/>
      <c r="AI550" s="28"/>
      <c r="AJ550" s="28"/>
      <c r="AK550" s="28"/>
      <c r="AL550" s="28"/>
      <c r="AM550" s="28"/>
      <c r="AN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H551" s="28"/>
      <c r="AI551" s="28"/>
      <c r="AJ551" s="28"/>
      <c r="AK551" s="28"/>
      <c r="AL551" s="28"/>
      <c r="AM551" s="28"/>
      <c r="AN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H552" s="28"/>
      <c r="AI552" s="28"/>
      <c r="AJ552" s="28"/>
      <c r="AK552" s="28"/>
      <c r="AL552" s="28"/>
      <c r="AM552" s="28"/>
      <c r="AN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H553" s="28"/>
      <c r="AI553" s="28"/>
      <c r="AJ553" s="28"/>
      <c r="AK553" s="28"/>
      <c r="AL553" s="28"/>
      <c r="AM553" s="28"/>
      <c r="AN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H554" s="28"/>
      <c r="AI554" s="28"/>
      <c r="AJ554" s="28"/>
      <c r="AK554" s="28"/>
      <c r="AL554" s="28"/>
      <c r="AM554" s="28"/>
      <c r="AN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H555" s="28"/>
      <c r="AI555" s="28"/>
      <c r="AJ555" s="28"/>
      <c r="AK555" s="28"/>
      <c r="AL555" s="28"/>
      <c r="AM555" s="28"/>
      <c r="AN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H556" s="28"/>
      <c r="AI556" s="28"/>
      <c r="AJ556" s="28"/>
      <c r="AK556" s="28"/>
      <c r="AL556" s="28"/>
      <c r="AM556" s="28"/>
      <c r="AN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H557" s="28"/>
      <c r="AI557" s="28"/>
      <c r="AJ557" s="28"/>
      <c r="AK557" s="28"/>
      <c r="AL557" s="28"/>
      <c r="AM557" s="28"/>
      <c r="AN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H558" s="28"/>
      <c r="AI558" s="28"/>
      <c r="AJ558" s="28"/>
      <c r="AK558" s="28"/>
      <c r="AL558" s="28"/>
      <c r="AM558" s="28"/>
      <c r="AN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H559" s="28"/>
      <c r="AI559" s="28"/>
      <c r="AJ559" s="28"/>
      <c r="AK559" s="28"/>
      <c r="AL559" s="28"/>
      <c r="AM559" s="28"/>
      <c r="AN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H560" s="28"/>
      <c r="AI560" s="28"/>
      <c r="AJ560" s="28"/>
      <c r="AK560" s="28"/>
      <c r="AL560" s="28"/>
      <c r="AM560" s="28"/>
      <c r="AN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H561" s="28"/>
      <c r="AI561" s="28"/>
      <c r="AJ561" s="28"/>
      <c r="AK561" s="28"/>
      <c r="AL561" s="28"/>
      <c r="AM561" s="28"/>
      <c r="AN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H562" s="28"/>
      <c r="AI562" s="28"/>
      <c r="AJ562" s="28"/>
      <c r="AK562" s="28"/>
      <c r="AL562" s="28"/>
      <c r="AM562" s="28"/>
      <c r="AN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H563" s="28"/>
      <c r="AI563" s="28"/>
      <c r="AJ563" s="28"/>
      <c r="AK563" s="28"/>
      <c r="AL563" s="28"/>
      <c r="AM563" s="28"/>
      <c r="AN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H564" s="28"/>
      <c r="AI564" s="28"/>
      <c r="AJ564" s="28"/>
      <c r="AK564" s="28"/>
      <c r="AL564" s="28"/>
      <c r="AM564" s="28"/>
      <c r="AN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H565" s="28"/>
      <c r="AI565" s="28"/>
      <c r="AJ565" s="28"/>
      <c r="AK565" s="28"/>
      <c r="AL565" s="28"/>
      <c r="AM565" s="28"/>
      <c r="AN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H566" s="28"/>
      <c r="AI566" s="28"/>
      <c r="AJ566" s="28"/>
      <c r="AK566" s="28"/>
      <c r="AL566" s="28"/>
      <c r="AM566" s="28"/>
      <c r="AN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H567" s="28"/>
      <c r="AI567" s="28"/>
      <c r="AJ567" s="28"/>
      <c r="AK567" s="28"/>
      <c r="AL567" s="28"/>
      <c r="AM567" s="28"/>
      <c r="AN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H568" s="28"/>
      <c r="AI568" s="28"/>
      <c r="AJ568" s="28"/>
      <c r="AK568" s="28"/>
      <c r="AL568" s="28"/>
      <c r="AM568" s="28"/>
      <c r="AN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H569" s="28"/>
      <c r="AI569" s="28"/>
      <c r="AJ569" s="28"/>
      <c r="AK569" s="28"/>
      <c r="AL569" s="28"/>
      <c r="AM569" s="28"/>
      <c r="AN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H570" s="28"/>
      <c r="AI570" s="28"/>
      <c r="AJ570" s="28"/>
      <c r="AK570" s="28"/>
      <c r="AL570" s="28"/>
      <c r="AM570" s="28"/>
      <c r="AN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H571" s="28"/>
      <c r="AI571" s="28"/>
      <c r="AJ571" s="28"/>
      <c r="AK571" s="28"/>
      <c r="AL571" s="28"/>
      <c r="AM571" s="28"/>
      <c r="AN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H572" s="28"/>
      <c r="AI572" s="28"/>
      <c r="AJ572" s="28"/>
      <c r="AK572" s="28"/>
      <c r="AL572" s="28"/>
      <c r="AM572" s="28"/>
      <c r="AN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H573" s="28"/>
      <c r="AI573" s="28"/>
      <c r="AJ573" s="28"/>
      <c r="AK573" s="28"/>
      <c r="AL573" s="28"/>
      <c r="AM573" s="28"/>
      <c r="AN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H574" s="28"/>
      <c r="AI574" s="28"/>
      <c r="AJ574" s="28"/>
      <c r="AK574" s="28"/>
      <c r="AL574" s="28"/>
      <c r="AM574" s="28"/>
      <c r="AN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H575" s="28"/>
      <c r="AI575" s="28"/>
      <c r="AJ575" s="28"/>
      <c r="AK575" s="28"/>
      <c r="AL575" s="28"/>
      <c r="AM575" s="28"/>
      <c r="AN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H576" s="28"/>
      <c r="AI576" s="28"/>
      <c r="AJ576" s="28"/>
      <c r="AK576" s="28"/>
      <c r="AL576" s="28"/>
      <c r="AM576" s="28"/>
      <c r="AN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H577" s="28"/>
      <c r="AI577" s="28"/>
      <c r="AJ577" s="28"/>
      <c r="AK577" s="28"/>
      <c r="AL577" s="28"/>
      <c r="AM577" s="28"/>
      <c r="AN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H578" s="28"/>
      <c r="AI578" s="28"/>
      <c r="AJ578" s="28"/>
      <c r="AK578" s="28"/>
      <c r="AL578" s="28"/>
      <c r="AM578" s="28"/>
      <c r="AN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H579" s="28"/>
      <c r="AI579" s="28"/>
      <c r="AJ579" s="28"/>
      <c r="AK579" s="28"/>
      <c r="AL579" s="28"/>
      <c r="AM579" s="28"/>
      <c r="AN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H580" s="28"/>
      <c r="AI580" s="28"/>
      <c r="AJ580" s="28"/>
      <c r="AK580" s="28"/>
      <c r="AL580" s="28"/>
      <c r="AM580" s="28"/>
      <c r="AN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H581" s="28"/>
      <c r="AI581" s="28"/>
      <c r="AJ581" s="28"/>
      <c r="AK581" s="28"/>
      <c r="AL581" s="28"/>
      <c r="AM581" s="28"/>
      <c r="AN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H582" s="28"/>
      <c r="AI582" s="28"/>
      <c r="AJ582" s="28"/>
      <c r="AK582" s="28"/>
      <c r="AL582" s="28"/>
      <c r="AM582" s="28"/>
      <c r="AN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H583" s="28"/>
      <c r="AI583" s="28"/>
      <c r="AJ583" s="28"/>
      <c r="AK583" s="28"/>
      <c r="AL583" s="28"/>
      <c r="AM583" s="28"/>
      <c r="AN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H584" s="28"/>
      <c r="AI584" s="28"/>
      <c r="AJ584" s="28"/>
      <c r="AK584" s="28"/>
      <c r="AL584" s="28"/>
      <c r="AM584" s="28"/>
      <c r="AN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H585" s="28"/>
      <c r="AI585" s="28"/>
      <c r="AJ585" s="28"/>
      <c r="AK585" s="28"/>
      <c r="AL585" s="28"/>
      <c r="AM585" s="28"/>
      <c r="AN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H586" s="28"/>
      <c r="AI586" s="28"/>
      <c r="AJ586" s="28"/>
      <c r="AK586" s="28"/>
      <c r="AL586" s="28"/>
      <c r="AM586" s="28"/>
      <c r="AN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H587" s="28"/>
      <c r="AI587" s="28"/>
      <c r="AJ587" s="28"/>
      <c r="AK587" s="28"/>
      <c r="AL587" s="28"/>
      <c r="AM587" s="28"/>
      <c r="AN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H588" s="28"/>
      <c r="AI588" s="28"/>
      <c r="AJ588" s="28"/>
      <c r="AK588" s="28"/>
      <c r="AL588" s="28"/>
      <c r="AM588" s="28"/>
      <c r="AN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H589" s="28"/>
      <c r="AI589" s="28"/>
      <c r="AJ589" s="28"/>
      <c r="AK589" s="28"/>
      <c r="AL589" s="28"/>
      <c r="AM589" s="28"/>
      <c r="AN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H590" s="28"/>
      <c r="AI590" s="28"/>
      <c r="AJ590" s="28"/>
      <c r="AK590" s="28"/>
      <c r="AL590" s="28"/>
      <c r="AM590" s="28"/>
      <c r="AN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H591" s="28"/>
      <c r="AI591" s="28"/>
      <c r="AJ591" s="28"/>
      <c r="AK591" s="28"/>
      <c r="AL591" s="28"/>
      <c r="AM591" s="28"/>
      <c r="AN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H592" s="28"/>
      <c r="AI592" s="28"/>
      <c r="AJ592" s="28"/>
      <c r="AK592" s="28"/>
      <c r="AL592" s="28"/>
      <c r="AM592" s="28"/>
      <c r="AN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H593" s="28"/>
      <c r="AI593" s="28"/>
      <c r="AJ593" s="28"/>
      <c r="AK593" s="28"/>
      <c r="AL593" s="28"/>
      <c r="AM593" s="28"/>
      <c r="AN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H594" s="28"/>
      <c r="AI594" s="28"/>
      <c r="AJ594" s="28"/>
      <c r="AK594" s="28"/>
      <c r="AL594" s="28"/>
      <c r="AM594" s="28"/>
      <c r="AN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H595" s="28"/>
      <c r="AI595" s="28"/>
      <c r="AJ595" s="28"/>
      <c r="AK595" s="28"/>
      <c r="AL595" s="28"/>
      <c r="AM595" s="28"/>
      <c r="AN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H596" s="28"/>
      <c r="AI596" s="28"/>
      <c r="AJ596" s="28"/>
      <c r="AK596" s="28"/>
      <c r="AL596" s="28"/>
      <c r="AM596" s="28"/>
      <c r="AN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H597" s="28"/>
      <c r="AI597" s="28"/>
      <c r="AJ597" s="28"/>
      <c r="AK597" s="28"/>
      <c r="AL597" s="28"/>
      <c r="AM597" s="28"/>
      <c r="AN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H598" s="28"/>
      <c r="AI598" s="28"/>
      <c r="AJ598" s="28"/>
      <c r="AK598" s="28"/>
      <c r="AL598" s="28"/>
      <c r="AM598" s="28"/>
      <c r="AN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H599" s="28"/>
      <c r="AI599" s="28"/>
      <c r="AJ599" s="28"/>
      <c r="AK599" s="28"/>
      <c r="AL599" s="28"/>
      <c r="AM599" s="28"/>
      <c r="AN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H600" s="28"/>
      <c r="AI600" s="28"/>
      <c r="AJ600" s="28"/>
      <c r="AK600" s="28"/>
      <c r="AL600" s="28"/>
      <c r="AM600" s="28"/>
      <c r="AN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H601" s="28"/>
      <c r="AI601" s="28"/>
      <c r="AJ601" s="28"/>
      <c r="AK601" s="28"/>
      <c r="AL601" s="28"/>
      <c r="AM601" s="28"/>
      <c r="AN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H602" s="28"/>
      <c r="AI602" s="28"/>
      <c r="AJ602" s="28"/>
      <c r="AK602" s="28"/>
      <c r="AL602" s="28"/>
      <c r="AM602" s="28"/>
      <c r="AN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H603" s="28"/>
      <c r="AI603" s="28"/>
      <c r="AJ603" s="28"/>
      <c r="AK603" s="28"/>
      <c r="AL603" s="28"/>
      <c r="AM603" s="28"/>
      <c r="AN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H604" s="28"/>
      <c r="AI604" s="28"/>
      <c r="AJ604" s="28"/>
      <c r="AK604" s="28"/>
      <c r="AL604" s="28"/>
      <c r="AM604" s="28"/>
      <c r="AN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H605" s="28"/>
      <c r="AI605" s="28"/>
      <c r="AJ605" s="28"/>
      <c r="AK605" s="28"/>
      <c r="AL605" s="28"/>
      <c r="AM605" s="28"/>
      <c r="AN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H606" s="28"/>
      <c r="AI606" s="28"/>
      <c r="AJ606" s="28"/>
      <c r="AK606" s="28"/>
      <c r="AL606" s="28"/>
      <c r="AM606" s="28"/>
      <c r="AN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H607" s="28"/>
      <c r="AI607" s="28"/>
      <c r="AJ607" s="28"/>
      <c r="AK607" s="28"/>
      <c r="AL607" s="28"/>
      <c r="AM607" s="28"/>
      <c r="AN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H608" s="28"/>
      <c r="AI608" s="28"/>
      <c r="AJ608" s="28"/>
      <c r="AK608" s="28"/>
      <c r="AL608" s="28"/>
      <c r="AM608" s="28"/>
      <c r="AN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H609" s="28"/>
      <c r="AI609" s="28"/>
      <c r="AJ609" s="28"/>
      <c r="AK609" s="28"/>
      <c r="AL609" s="28"/>
      <c r="AM609" s="28"/>
      <c r="AN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H610" s="28"/>
      <c r="AI610" s="28"/>
      <c r="AJ610" s="28"/>
      <c r="AK610" s="28"/>
      <c r="AL610" s="28"/>
      <c r="AM610" s="28"/>
      <c r="AN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H611" s="28"/>
      <c r="AI611" s="28"/>
      <c r="AJ611" s="28"/>
      <c r="AK611" s="28"/>
      <c r="AL611" s="28"/>
      <c r="AM611" s="28"/>
      <c r="AN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H612" s="28"/>
      <c r="AI612" s="28"/>
      <c r="AJ612" s="28"/>
      <c r="AK612" s="28"/>
      <c r="AL612" s="28"/>
      <c r="AM612" s="28"/>
      <c r="AN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H613" s="28"/>
      <c r="AI613" s="28"/>
      <c r="AJ613" s="28"/>
      <c r="AK613" s="28"/>
      <c r="AL613" s="28"/>
      <c r="AM613" s="28"/>
      <c r="AN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H614" s="28"/>
      <c r="AI614" s="28"/>
      <c r="AJ614" s="28"/>
      <c r="AK614" s="28"/>
      <c r="AL614" s="28"/>
      <c r="AM614" s="28"/>
      <c r="AN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H615" s="28"/>
      <c r="AI615" s="28"/>
      <c r="AJ615" s="28"/>
      <c r="AK615" s="28"/>
      <c r="AL615" s="28"/>
      <c r="AM615" s="28"/>
      <c r="AN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H616" s="28"/>
      <c r="AI616" s="28"/>
      <c r="AJ616" s="28"/>
      <c r="AK616" s="28"/>
      <c r="AL616" s="28"/>
      <c r="AM616" s="28"/>
      <c r="AN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H617" s="28"/>
      <c r="AI617" s="28"/>
      <c r="AJ617" s="28"/>
      <c r="AK617" s="28"/>
      <c r="AL617" s="28"/>
      <c r="AM617" s="28"/>
      <c r="AN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H618" s="28"/>
      <c r="AI618" s="28"/>
      <c r="AJ618" s="28"/>
      <c r="AK618" s="28"/>
      <c r="AL618" s="28"/>
      <c r="AM618" s="28"/>
      <c r="AN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H619" s="28"/>
      <c r="AI619" s="28"/>
      <c r="AJ619" s="28"/>
      <c r="AK619" s="28"/>
      <c r="AL619" s="28"/>
      <c r="AM619" s="28"/>
      <c r="AN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H620" s="28"/>
      <c r="AI620" s="28"/>
      <c r="AJ620" s="28"/>
      <c r="AK620" s="28"/>
      <c r="AL620" s="28"/>
      <c r="AM620" s="28"/>
      <c r="AN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H621" s="28"/>
      <c r="AI621" s="28"/>
      <c r="AJ621" s="28"/>
      <c r="AK621" s="28"/>
      <c r="AL621" s="28"/>
      <c r="AM621" s="28"/>
      <c r="AN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H622" s="28"/>
      <c r="AI622" s="28"/>
      <c r="AJ622" s="28"/>
      <c r="AK622" s="28"/>
      <c r="AL622" s="28"/>
      <c r="AM622" s="28"/>
      <c r="AN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H623" s="28"/>
      <c r="AI623" s="28"/>
      <c r="AJ623" s="28"/>
      <c r="AK623" s="28"/>
      <c r="AL623" s="28"/>
      <c r="AM623" s="28"/>
      <c r="AN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H624" s="28"/>
      <c r="AI624" s="28"/>
      <c r="AJ624" s="28"/>
      <c r="AK624" s="28"/>
      <c r="AL624" s="28"/>
      <c r="AM624" s="28"/>
      <c r="AN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H625" s="28"/>
      <c r="AI625" s="28"/>
      <c r="AJ625" s="28"/>
      <c r="AK625" s="28"/>
      <c r="AL625" s="28"/>
      <c r="AM625" s="28"/>
      <c r="AN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H626" s="28"/>
      <c r="AI626" s="28"/>
      <c r="AJ626" s="28"/>
      <c r="AK626" s="28"/>
      <c r="AL626" s="28"/>
      <c r="AM626" s="28"/>
      <c r="AN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H627" s="28"/>
      <c r="AI627" s="28"/>
      <c r="AJ627" s="28"/>
      <c r="AK627" s="28"/>
      <c r="AL627" s="28"/>
      <c r="AM627" s="28"/>
      <c r="AN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H628" s="28"/>
      <c r="AI628" s="28"/>
      <c r="AJ628" s="28"/>
      <c r="AK628" s="28"/>
      <c r="AL628" s="28"/>
      <c r="AM628" s="28"/>
      <c r="AN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H629" s="28"/>
      <c r="AI629" s="28"/>
      <c r="AJ629" s="28"/>
      <c r="AK629" s="28"/>
      <c r="AL629" s="28"/>
      <c r="AM629" s="28"/>
      <c r="AN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H630" s="28"/>
      <c r="AI630" s="28"/>
      <c r="AJ630" s="28"/>
      <c r="AK630" s="28"/>
      <c r="AL630" s="28"/>
      <c r="AM630" s="28"/>
      <c r="AN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H631" s="28"/>
      <c r="AI631" s="28"/>
      <c r="AJ631" s="28"/>
      <c r="AK631" s="28"/>
      <c r="AL631" s="28"/>
      <c r="AM631" s="28"/>
      <c r="AN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H632" s="28"/>
      <c r="AI632" s="28"/>
      <c r="AJ632" s="28"/>
      <c r="AK632" s="28"/>
      <c r="AL632" s="28"/>
      <c r="AM632" s="28"/>
      <c r="AN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H633" s="28"/>
      <c r="AI633" s="28"/>
      <c r="AJ633" s="28"/>
      <c r="AK633" s="28"/>
      <c r="AL633" s="28"/>
      <c r="AM633" s="28"/>
      <c r="AN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H634" s="28"/>
      <c r="AI634" s="28"/>
      <c r="AJ634" s="28"/>
      <c r="AK634" s="28"/>
      <c r="AL634" s="28"/>
      <c r="AM634" s="28"/>
      <c r="AN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H635" s="28"/>
      <c r="AI635" s="28"/>
      <c r="AJ635" s="28"/>
      <c r="AK635" s="28"/>
      <c r="AL635" s="28"/>
      <c r="AM635" s="28"/>
      <c r="AN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H636" s="28"/>
      <c r="AI636" s="28"/>
      <c r="AJ636" s="28"/>
      <c r="AK636" s="28"/>
      <c r="AL636" s="28"/>
      <c r="AM636" s="28"/>
      <c r="AN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H637" s="28"/>
      <c r="AI637" s="28"/>
      <c r="AJ637" s="28"/>
      <c r="AK637" s="28"/>
      <c r="AL637" s="28"/>
      <c r="AM637" s="28"/>
      <c r="AN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H638" s="28"/>
      <c r="AI638" s="28"/>
      <c r="AJ638" s="28"/>
      <c r="AK638" s="28"/>
      <c r="AL638" s="28"/>
      <c r="AM638" s="28"/>
      <c r="AN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H639" s="28"/>
      <c r="AI639" s="28"/>
      <c r="AJ639" s="28"/>
      <c r="AK639" s="28"/>
      <c r="AL639" s="28"/>
      <c r="AM639" s="28"/>
      <c r="AN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H640" s="28"/>
      <c r="AI640" s="28"/>
      <c r="AJ640" s="28"/>
      <c r="AK640" s="28"/>
      <c r="AL640" s="28"/>
      <c r="AM640" s="28"/>
      <c r="AN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H641" s="28"/>
      <c r="AI641" s="28"/>
      <c r="AJ641" s="28"/>
      <c r="AK641" s="28"/>
      <c r="AL641" s="28"/>
      <c r="AM641" s="28"/>
      <c r="AN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H642" s="28"/>
      <c r="AI642" s="28"/>
      <c r="AJ642" s="28"/>
      <c r="AK642" s="28"/>
      <c r="AL642" s="28"/>
      <c r="AM642" s="28"/>
      <c r="AN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H643" s="28"/>
      <c r="AI643" s="28"/>
      <c r="AJ643" s="28"/>
      <c r="AK643" s="28"/>
      <c r="AL643" s="28"/>
      <c r="AM643" s="28"/>
      <c r="AN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H644" s="28"/>
      <c r="AI644" s="28"/>
      <c r="AJ644" s="28"/>
      <c r="AK644" s="28"/>
      <c r="AL644" s="28"/>
      <c r="AM644" s="28"/>
      <c r="AN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H645" s="28"/>
      <c r="AI645" s="28"/>
      <c r="AJ645" s="28"/>
      <c r="AK645" s="28"/>
      <c r="AL645" s="28"/>
      <c r="AM645" s="28"/>
      <c r="AN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H646" s="28"/>
      <c r="AI646" s="28"/>
      <c r="AJ646" s="28"/>
      <c r="AK646" s="28"/>
      <c r="AL646" s="28"/>
      <c r="AM646" s="28"/>
      <c r="AN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H647" s="28"/>
      <c r="AI647" s="28"/>
      <c r="AJ647" s="28"/>
      <c r="AK647" s="28"/>
      <c r="AL647" s="28"/>
      <c r="AM647" s="28"/>
      <c r="AN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H648" s="28"/>
      <c r="AI648" s="28"/>
      <c r="AJ648" s="28"/>
      <c r="AK648" s="28"/>
      <c r="AL648" s="28"/>
      <c r="AM648" s="28"/>
      <c r="AN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H649" s="28"/>
      <c r="AI649" s="28"/>
      <c r="AJ649" s="28"/>
      <c r="AK649" s="28"/>
      <c r="AL649" s="28"/>
      <c r="AM649" s="28"/>
      <c r="AN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H650" s="28"/>
      <c r="AI650" s="28"/>
      <c r="AJ650" s="28"/>
      <c r="AK650" s="28"/>
      <c r="AL650" s="28"/>
      <c r="AM650" s="28"/>
      <c r="AN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H651" s="28"/>
      <c r="AI651" s="28"/>
      <c r="AJ651" s="28"/>
      <c r="AK651" s="28"/>
      <c r="AL651" s="28"/>
      <c r="AM651" s="28"/>
      <c r="AN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H652" s="28"/>
      <c r="AI652" s="28"/>
      <c r="AJ652" s="28"/>
      <c r="AK652" s="28"/>
      <c r="AL652" s="28"/>
      <c r="AM652" s="28"/>
      <c r="AN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H653" s="28"/>
      <c r="AI653" s="28"/>
      <c r="AJ653" s="28"/>
      <c r="AK653" s="28"/>
      <c r="AL653" s="28"/>
      <c r="AM653" s="28"/>
      <c r="AN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H654" s="28"/>
      <c r="AI654" s="28"/>
      <c r="AJ654" s="28"/>
      <c r="AK654" s="28"/>
      <c r="AL654" s="28"/>
      <c r="AM654" s="28"/>
      <c r="AN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H655" s="28"/>
      <c r="AI655" s="28"/>
      <c r="AJ655" s="28"/>
      <c r="AK655" s="28"/>
      <c r="AL655" s="28"/>
      <c r="AM655" s="28"/>
      <c r="AN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H656" s="28"/>
      <c r="AI656" s="28"/>
      <c r="AJ656" s="28"/>
      <c r="AK656" s="28"/>
      <c r="AL656" s="28"/>
      <c r="AM656" s="28"/>
      <c r="AN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H657" s="28"/>
      <c r="AI657" s="28"/>
      <c r="AJ657" s="28"/>
      <c r="AK657" s="28"/>
      <c r="AL657" s="28"/>
      <c r="AM657" s="28"/>
      <c r="AN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H658" s="28"/>
      <c r="AI658" s="28"/>
      <c r="AJ658" s="28"/>
      <c r="AK658" s="28"/>
      <c r="AL658" s="28"/>
      <c r="AM658" s="28"/>
      <c r="AN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H659" s="28"/>
      <c r="AI659" s="28"/>
      <c r="AJ659" s="28"/>
      <c r="AK659" s="28"/>
      <c r="AL659" s="28"/>
      <c r="AM659" s="28"/>
      <c r="AN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H660" s="28"/>
      <c r="AI660" s="28"/>
      <c r="AJ660" s="28"/>
      <c r="AK660" s="28"/>
      <c r="AL660" s="28"/>
      <c r="AM660" s="28"/>
      <c r="AN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H661" s="28"/>
      <c r="AI661" s="28"/>
      <c r="AJ661" s="28"/>
      <c r="AK661" s="28"/>
      <c r="AL661" s="28"/>
      <c r="AM661" s="28"/>
      <c r="AN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H662" s="28"/>
      <c r="AI662" s="28"/>
      <c r="AJ662" s="28"/>
      <c r="AK662" s="28"/>
      <c r="AL662" s="28"/>
      <c r="AM662" s="28"/>
      <c r="AN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H663" s="28"/>
      <c r="AI663" s="28"/>
      <c r="AJ663" s="28"/>
      <c r="AK663" s="28"/>
      <c r="AL663" s="28"/>
      <c r="AM663" s="28"/>
      <c r="AN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H664" s="28"/>
      <c r="AI664" s="28"/>
      <c r="AJ664" s="28"/>
      <c r="AK664" s="28"/>
      <c r="AL664" s="28"/>
      <c r="AM664" s="28"/>
      <c r="AN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H665" s="28"/>
      <c r="AI665" s="28"/>
      <c r="AJ665" s="28"/>
      <c r="AK665" s="28"/>
      <c r="AL665" s="28"/>
      <c r="AM665" s="28"/>
      <c r="AN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H666" s="28"/>
      <c r="AI666" s="28"/>
      <c r="AJ666" s="28"/>
      <c r="AK666" s="28"/>
      <c r="AL666" s="28"/>
      <c r="AM666" s="28"/>
      <c r="AN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H667" s="28"/>
      <c r="AI667" s="28"/>
      <c r="AJ667" s="28"/>
      <c r="AK667" s="28"/>
      <c r="AL667" s="28"/>
      <c r="AM667" s="28"/>
      <c r="AN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H668" s="28"/>
      <c r="AI668" s="28"/>
      <c r="AJ668" s="28"/>
      <c r="AK668" s="28"/>
      <c r="AL668" s="28"/>
      <c r="AM668" s="28"/>
      <c r="AN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H669" s="28"/>
      <c r="AI669" s="28"/>
      <c r="AJ669" s="28"/>
      <c r="AK669" s="28"/>
      <c r="AL669" s="28"/>
      <c r="AM669" s="28"/>
      <c r="AN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H670" s="28"/>
      <c r="AI670" s="28"/>
      <c r="AJ670" s="28"/>
      <c r="AK670" s="28"/>
      <c r="AL670" s="28"/>
      <c r="AM670" s="28"/>
      <c r="AN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H671" s="28"/>
      <c r="AI671" s="28"/>
      <c r="AJ671" s="28"/>
      <c r="AK671" s="28"/>
      <c r="AL671" s="28"/>
      <c r="AM671" s="28"/>
      <c r="AN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H672" s="28"/>
      <c r="AI672" s="28"/>
      <c r="AJ672" s="28"/>
      <c r="AK672" s="28"/>
      <c r="AL672" s="28"/>
      <c r="AM672" s="28"/>
      <c r="AN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H673" s="28"/>
      <c r="AI673" s="28"/>
      <c r="AJ673" s="28"/>
      <c r="AK673" s="28"/>
      <c r="AL673" s="28"/>
      <c r="AM673" s="28"/>
      <c r="AN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H674" s="28"/>
      <c r="AI674" s="28"/>
      <c r="AJ674" s="28"/>
      <c r="AK674" s="28"/>
      <c r="AL674" s="28"/>
      <c r="AM674" s="28"/>
      <c r="AN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H675" s="28"/>
      <c r="AI675" s="28"/>
      <c r="AJ675" s="28"/>
      <c r="AK675" s="28"/>
      <c r="AL675" s="28"/>
      <c r="AM675" s="28"/>
      <c r="AN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H676" s="28"/>
      <c r="AI676" s="28"/>
      <c r="AJ676" s="28"/>
      <c r="AK676" s="28"/>
      <c r="AL676" s="28"/>
      <c r="AM676" s="28"/>
      <c r="AN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H677" s="28"/>
      <c r="AI677" s="28"/>
      <c r="AJ677" s="28"/>
      <c r="AK677" s="28"/>
      <c r="AL677" s="28"/>
      <c r="AM677" s="28"/>
      <c r="AN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H678" s="28"/>
      <c r="AI678" s="28"/>
      <c r="AJ678" s="28"/>
      <c r="AK678" s="28"/>
      <c r="AL678" s="28"/>
      <c r="AM678" s="28"/>
      <c r="AN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H679" s="28"/>
      <c r="AI679" s="28"/>
      <c r="AJ679" s="28"/>
      <c r="AK679" s="28"/>
      <c r="AL679" s="28"/>
      <c r="AM679" s="28"/>
      <c r="AN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H680" s="28"/>
      <c r="AI680" s="28"/>
      <c r="AJ680" s="28"/>
      <c r="AK680" s="28"/>
      <c r="AL680" s="28"/>
      <c r="AM680" s="28"/>
      <c r="AN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H681" s="28"/>
      <c r="AI681" s="28"/>
      <c r="AJ681" s="28"/>
      <c r="AK681" s="28"/>
      <c r="AL681" s="28"/>
      <c r="AM681" s="28"/>
      <c r="AN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H682" s="28"/>
      <c r="AI682" s="28"/>
      <c r="AJ682" s="28"/>
      <c r="AK682" s="28"/>
      <c r="AL682" s="28"/>
      <c r="AM682" s="28"/>
      <c r="AN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H683" s="28"/>
      <c r="AI683" s="28"/>
      <c r="AJ683" s="28"/>
      <c r="AK683" s="28"/>
      <c r="AL683" s="28"/>
      <c r="AM683" s="28"/>
      <c r="AN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H684" s="28"/>
      <c r="AI684" s="28"/>
      <c r="AJ684" s="28"/>
      <c r="AK684" s="28"/>
      <c r="AL684" s="28"/>
      <c r="AM684" s="28"/>
      <c r="AN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H685" s="28"/>
      <c r="AI685" s="28"/>
      <c r="AJ685" s="28"/>
      <c r="AK685" s="28"/>
      <c r="AL685" s="28"/>
      <c r="AM685" s="28"/>
      <c r="AN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H686" s="28"/>
      <c r="AI686" s="28"/>
      <c r="AJ686" s="28"/>
      <c r="AK686" s="28"/>
      <c r="AL686" s="28"/>
      <c r="AM686" s="28"/>
      <c r="AN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H687" s="28"/>
      <c r="AI687" s="28"/>
      <c r="AJ687" s="28"/>
      <c r="AK687" s="28"/>
      <c r="AL687" s="28"/>
      <c r="AM687" s="28"/>
      <c r="AN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H688" s="28"/>
      <c r="AI688" s="28"/>
      <c r="AJ688" s="28"/>
      <c r="AK688" s="28"/>
      <c r="AL688" s="28"/>
      <c r="AM688" s="28"/>
      <c r="AN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H689" s="28"/>
      <c r="AI689" s="28"/>
      <c r="AJ689" s="28"/>
      <c r="AK689" s="28"/>
      <c r="AL689" s="28"/>
      <c r="AM689" s="28"/>
      <c r="AN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H690" s="28"/>
      <c r="AI690" s="28"/>
      <c r="AJ690" s="28"/>
      <c r="AK690" s="28"/>
      <c r="AL690" s="28"/>
      <c r="AM690" s="28"/>
      <c r="AN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H691" s="28"/>
      <c r="AI691" s="28"/>
      <c r="AJ691" s="28"/>
      <c r="AK691" s="28"/>
      <c r="AL691" s="28"/>
      <c r="AM691" s="28"/>
      <c r="AN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H692" s="28"/>
      <c r="AI692" s="28"/>
      <c r="AJ692" s="28"/>
      <c r="AK692" s="28"/>
      <c r="AL692" s="28"/>
      <c r="AM692" s="28"/>
      <c r="AN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H693" s="28"/>
      <c r="AI693" s="28"/>
      <c r="AJ693" s="28"/>
      <c r="AK693" s="28"/>
      <c r="AL693" s="28"/>
      <c r="AM693" s="28"/>
      <c r="AN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H694" s="28"/>
      <c r="AI694" s="28"/>
      <c r="AJ694" s="28"/>
      <c r="AK694" s="28"/>
      <c r="AL694" s="28"/>
      <c r="AM694" s="28"/>
      <c r="AN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H695" s="28"/>
      <c r="AI695" s="28"/>
      <c r="AJ695" s="28"/>
      <c r="AK695" s="28"/>
      <c r="AL695" s="28"/>
      <c r="AM695" s="28"/>
      <c r="AN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H696" s="28"/>
      <c r="AI696" s="28"/>
      <c r="AJ696" s="28"/>
      <c r="AK696" s="28"/>
      <c r="AL696" s="28"/>
      <c r="AM696" s="28"/>
      <c r="AN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H697" s="28"/>
      <c r="AI697" s="28"/>
      <c r="AJ697" s="28"/>
      <c r="AK697" s="28"/>
      <c r="AL697" s="28"/>
      <c r="AM697" s="28"/>
      <c r="AN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H698" s="28"/>
      <c r="AI698" s="28"/>
      <c r="AJ698" s="28"/>
      <c r="AK698" s="28"/>
      <c r="AL698" s="28"/>
      <c r="AM698" s="28"/>
      <c r="AN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H699" s="28"/>
      <c r="AI699" s="28"/>
      <c r="AJ699" s="28"/>
      <c r="AK699" s="28"/>
      <c r="AL699" s="28"/>
      <c r="AM699" s="28"/>
      <c r="AN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H700" s="28"/>
      <c r="AI700" s="28"/>
      <c r="AJ700" s="28"/>
      <c r="AK700" s="28"/>
      <c r="AL700" s="28"/>
      <c r="AM700" s="28"/>
      <c r="AN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H701" s="28"/>
      <c r="AI701" s="28"/>
      <c r="AJ701" s="28"/>
      <c r="AK701" s="28"/>
      <c r="AL701" s="28"/>
      <c r="AM701" s="28"/>
      <c r="AN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H702" s="28"/>
      <c r="AI702" s="28"/>
      <c r="AJ702" s="28"/>
      <c r="AK702" s="28"/>
      <c r="AL702" s="28"/>
      <c r="AM702" s="28"/>
      <c r="AN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H703" s="28"/>
      <c r="AI703" s="28"/>
      <c r="AJ703" s="28"/>
      <c r="AK703" s="28"/>
      <c r="AL703" s="28"/>
      <c r="AM703" s="28"/>
      <c r="AN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H704" s="28"/>
      <c r="AI704" s="28"/>
      <c r="AJ704" s="28"/>
      <c r="AK704" s="28"/>
      <c r="AL704" s="28"/>
      <c r="AM704" s="28"/>
      <c r="AN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H705" s="28"/>
      <c r="AI705" s="28"/>
      <c r="AJ705" s="28"/>
      <c r="AK705" s="28"/>
      <c r="AL705" s="28"/>
      <c r="AM705" s="28"/>
      <c r="AN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H706" s="28"/>
      <c r="AI706" s="28"/>
      <c r="AJ706" s="28"/>
      <c r="AK706" s="28"/>
      <c r="AL706" s="28"/>
      <c r="AM706" s="28"/>
      <c r="AN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H707" s="28"/>
      <c r="AI707" s="28"/>
      <c r="AJ707" s="28"/>
      <c r="AK707" s="28"/>
      <c r="AL707" s="28"/>
      <c r="AM707" s="28"/>
      <c r="AN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H708" s="28"/>
      <c r="AI708" s="28"/>
      <c r="AJ708" s="28"/>
      <c r="AK708" s="28"/>
      <c r="AL708" s="28"/>
      <c r="AM708" s="28"/>
      <c r="AN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H709" s="28"/>
      <c r="AI709" s="28"/>
      <c r="AJ709" s="28"/>
      <c r="AK709" s="28"/>
      <c r="AL709" s="28"/>
      <c r="AM709" s="28"/>
      <c r="AN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H710" s="28"/>
      <c r="AI710" s="28"/>
      <c r="AJ710" s="28"/>
      <c r="AK710" s="28"/>
      <c r="AL710" s="28"/>
      <c r="AM710" s="28"/>
      <c r="AN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H711" s="28"/>
      <c r="AI711" s="28"/>
      <c r="AJ711" s="28"/>
      <c r="AK711" s="28"/>
      <c r="AL711" s="28"/>
      <c r="AM711" s="28"/>
      <c r="AN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H712" s="28"/>
      <c r="AI712" s="28"/>
      <c r="AJ712" s="28"/>
      <c r="AK712" s="28"/>
      <c r="AL712" s="28"/>
      <c r="AM712" s="28"/>
      <c r="AN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H713" s="28"/>
      <c r="AI713" s="28"/>
      <c r="AJ713" s="28"/>
      <c r="AK713" s="28"/>
      <c r="AL713" s="28"/>
      <c r="AM713" s="28"/>
      <c r="AN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H714" s="28"/>
      <c r="AI714" s="28"/>
      <c r="AJ714" s="28"/>
      <c r="AK714" s="28"/>
      <c r="AL714" s="28"/>
      <c r="AM714" s="28"/>
      <c r="AN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H715" s="28"/>
      <c r="AI715" s="28"/>
      <c r="AJ715" s="28"/>
      <c r="AK715" s="28"/>
      <c r="AL715" s="28"/>
      <c r="AM715" s="28"/>
      <c r="AN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H716" s="28"/>
      <c r="AI716" s="28"/>
      <c r="AJ716" s="28"/>
      <c r="AK716" s="28"/>
      <c r="AL716" s="28"/>
      <c r="AM716" s="28"/>
      <c r="AN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H717" s="28"/>
      <c r="AI717" s="28"/>
      <c r="AJ717" s="28"/>
      <c r="AK717" s="28"/>
      <c r="AL717" s="28"/>
      <c r="AM717" s="28"/>
      <c r="AN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H718" s="28"/>
      <c r="AI718" s="28"/>
      <c r="AJ718" s="28"/>
      <c r="AK718" s="28"/>
      <c r="AL718" s="28"/>
      <c r="AM718" s="28"/>
      <c r="AN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H719" s="28"/>
      <c r="AI719" s="28"/>
      <c r="AJ719" s="28"/>
      <c r="AK719" s="28"/>
      <c r="AL719" s="28"/>
      <c r="AM719" s="28"/>
      <c r="AN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H720" s="28"/>
      <c r="AI720" s="28"/>
      <c r="AJ720" s="28"/>
      <c r="AK720" s="28"/>
      <c r="AL720" s="28"/>
      <c r="AM720" s="28"/>
      <c r="AN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H721" s="28"/>
      <c r="AI721" s="28"/>
      <c r="AJ721" s="28"/>
      <c r="AK721" s="28"/>
      <c r="AL721" s="28"/>
      <c r="AM721" s="28"/>
      <c r="AN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H722" s="28"/>
      <c r="AI722" s="28"/>
      <c r="AJ722" s="28"/>
      <c r="AK722" s="28"/>
      <c r="AL722" s="28"/>
      <c r="AM722" s="28"/>
      <c r="AN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H723" s="28"/>
      <c r="AI723" s="28"/>
      <c r="AJ723" s="28"/>
      <c r="AK723" s="28"/>
      <c r="AL723" s="28"/>
      <c r="AM723" s="28"/>
      <c r="AN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H724" s="28"/>
      <c r="AI724" s="28"/>
      <c r="AJ724" s="28"/>
      <c r="AK724" s="28"/>
      <c r="AL724" s="28"/>
      <c r="AM724" s="28"/>
      <c r="AN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H725" s="28"/>
      <c r="AI725" s="28"/>
      <c r="AJ725" s="28"/>
      <c r="AK725" s="28"/>
      <c r="AL725" s="28"/>
      <c r="AM725" s="28"/>
      <c r="AN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H726" s="28"/>
      <c r="AI726" s="28"/>
      <c r="AJ726" s="28"/>
      <c r="AK726" s="28"/>
      <c r="AL726" s="28"/>
      <c r="AM726" s="28"/>
      <c r="AN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H727" s="28"/>
      <c r="AI727" s="28"/>
      <c r="AJ727" s="28"/>
      <c r="AK727" s="28"/>
      <c r="AL727" s="28"/>
      <c r="AM727" s="28"/>
      <c r="AN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H728" s="28"/>
      <c r="AI728" s="28"/>
      <c r="AJ728" s="28"/>
      <c r="AK728" s="28"/>
      <c r="AL728" s="28"/>
      <c r="AM728" s="28"/>
      <c r="AN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H729" s="28"/>
      <c r="AI729" s="28"/>
      <c r="AJ729" s="28"/>
      <c r="AK729" s="28"/>
      <c r="AL729" s="28"/>
      <c r="AM729" s="28"/>
      <c r="AN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H730" s="28"/>
      <c r="AI730" s="28"/>
      <c r="AJ730" s="28"/>
      <c r="AK730" s="28"/>
      <c r="AL730" s="28"/>
      <c r="AM730" s="28"/>
      <c r="AN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H731" s="28"/>
      <c r="AI731" s="28"/>
      <c r="AJ731" s="28"/>
      <c r="AK731" s="28"/>
      <c r="AL731" s="28"/>
      <c r="AM731" s="28"/>
      <c r="AN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H732" s="28"/>
      <c r="AI732" s="28"/>
      <c r="AJ732" s="28"/>
      <c r="AK732" s="28"/>
      <c r="AL732" s="28"/>
      <c r="AM732" s="28"/>
      <c r="AN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H733" s="28"/>
      <c r="AI733" s="28"/>
      <c r="AJ733" s="28"/>
      <c r="AK733" s="28"/>
      <c r="AL733" s="28"/>
      <c r="AM733" s="28"/>
      <c r="AN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H734" s="28"/>
      <c r="AI734" s="28"/>
      <c r="AJ734" s="28"/>
      <c r="AK734" s="28"/>
      <c r="AL734" s="28"/>
      <c r="AM734" s="28"/>
      <c r="AN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H735" s="28"/>
      <c r="AI735" s="28"/>
      <c r="AJ735" s="28"/>
      <c r="AK735" s="28"/>
      <c r="AL735" s="28"/>
      <c r="AM735" s="28"/>
      <c r="AN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H736" s="28"/>
      <c r="AI736" s="28"/>
      <c r="AJ736" s="28"/>
      <c r="AK736" s="28"/>
      <c r="AL736" s="28"/>
      <c r="AM736" s="28"/>
      <c r="AN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H737" s="28"/>
      <c r="AI737" s="28"/>
      <c r="AJ737" s="28"/>
      <c r="AK737" s="28"/>
      <c r="AL737" s="28"/>
      <c r="AM737" s="28"/>
      <c r="AN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H738" s="28"/>
      <c r="AI738" s="28"/>
      <c r="AJ738" s="28"/>
      <c r="AK738" s="28"/>
      <c r="AL738" s="28"/>
      <c r="AM738" s="28"/>
      <c r="AN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H739" s="28"/>
      <c r="AI739" s="28"/>
      <c r="AJ739" s="28"/>
      <c r="AK739" s="28"/>
      <c r="AL739" s="28"/>
      <c r="AM739" s="28"/>
      <c r="AN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H740" s="28"/>
      <c r="AI740" s="28"/>
      <c r="AJ740" s="28"/>
      <c r="AK740" s="28"/>
      <c r="AL740" s="28"/>
      <c r="AM740" s="28"/>
      <c r="AN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H741" s="28"/>
      <c r="AI741" s="28"/>
      <c r="AJ741" s="28"/>
      <c r="AK741" s="28"/>
      <c r="AL741" s="28"/>
      <c r="AM741" s="28"/>
      <c r="AN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H742" s="28"/>
      <c r="AI742" s="28"/>
      <c r="AJ742" s="28"/>
      <c r="AK742" s="28"/>
      <c r="AL742" s="28"/>
      <c r="AM742" s="28"/>
      <c r="AN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H743" s="28"/>
      <c r="AI743" s="28"/>
      <c r="AJ743" s="28"/>
      <c r="AK743" s="28"/>
      <c r="AL743" s="28"/>
      <c r="AM743" s="28"/>
      <c r="AN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H744" s="28"/>
      <c r="AI744" s="28"/>
      <c r="AJ744" s="28"/>
      <c r="AK744" s="28"/>
      <c r="AL744" s="28"/>
      <c r="AM744" s="28"/>
      <c r="AN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H745" s="28"/>
      <c r="AI745" s="28"/>
      <c r="AJ745" s="28"/>
      <c r="AK745" s="28"/>
      <c r="AL745" s="28"/>
      <c r="AM745" s="28"/>
      <c r="AN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H746" s="28"/>
      <c r="AI746" s="28"/>
      <c r="AJ746" s="28"/>
      <c r="AK746" s="28"/>
      <c r="AL746" s="28"/>
      <c r="AM746" s="28"/>
      <c r="AN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H747" s="28"/>
      <c r="AI747" s="28"/>
      <c r="AJ747" s="28"/>
      <c r="AK747" s="28"/>
      <c r="AL747" s="28"/>
      <c r="AM747" s="28"/>
      <c r="AN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H748" s="28"/>
      <c r="AI748" s="28"/>
      <c r="AJ748" s="28"/>
      <c r="AK748" s="28"/>
      <c r="AL748" s="28"/>
      <c r="AM748" s="28"/>
      <c r="AN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H749" s="28"/>
      <c r="AI749" s="28"/>
      <c r="AJ749" s="28"/>
      <c r="AK749" s="28"/>
      <c r="AL749" s="28"/>
      <c r="AM749" s="28"/>
      <c r="AN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H750" s="28"/>
      <c r="AI750" s="28"/>
      <c r="AJ750" s="28"/>
      <c r="AK750" s="28"/>
      <c r="AL750" s="28"/>
      <c r="AM750" s="28"/>
      <c r="AN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H751" s="28"/>
      <c r="AI751" s="28"/>
      <c r="AJ751" s="28"/>
      <c r="AK751" s="28"/>
      <c r="AL751" s="28"/>
      <c r="AM751" s="28"/>
      <c r="AN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H752" s="28"/>
      <c r="AI752" s="28"/>
      <c r="AJ752" s="28"/>
      <c r="AK752" s="28"/>
      <c r="AL752" s="28"/>
      <c r="AM752" s="28"/>
      <c r="AN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H753" s="28"/>
      <c r="AI753" s="28"/>
      <c r="AJ753" s="28"/>
      <c r="AK753" s="28"/>
      <c r="AL753" s="28"/>
      <c r="AM753" s="28"/>
      <c r="AN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H754" s="28"/>
      <c r="AI754" s="28"/>
      <c r="AJ754" s="28"/>
      <c r="AK754" s="28"/>
      <c r="AL754" s="28"/>
      <c r="AM754" s="28"/>
      <c r="AN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H755" s="28"/>
      <c r="AI755" s="28"/>
      <c r="AJ755" s="28"/>
      <c r="AK755" s="28"/>
      <c r="AL755" s="28"/>
      <c r="AM755" s="28"/>
      <c r="AN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H756" s="28"/>
      <c r="AI756" s="28"/>
      <c r="AJ756" s="28"/>
      <c r="AK756" s="28"/>
      <c r="AL756" s="28"/>
      <c r="AM756" s="28"/>
      <c r="AN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H757" s="28"/>
      <c r="AI757" s="28"/>
      <c r="AJ757" s="28"/>
      <c r="AK757" s="28"/>
      <c r="AL757" s="28"/>
      <c r="AM757" s="28"/>
      <c r="AN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H758" s="28"/>
      <c r="AI758" s="28"/>
      <c r="AJ758" s="28"/>
      <c r="AK758" s="28"/>
      <c r="AL758" s="28"/>
      <c r="AM758" s="28"/>
      <c r="AN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H759" s="28"/>
      <c r="AI759" s="28"/>
      <c r="AJ759" s="28"/>
      <c r="AK759" s="28"/>
      <c r="AL759" s="28"/>
      <c r="AM759" s="28"/>
      <c r="AN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H760" s="28"/>
      <c r="AI760" s="28"/>
      <c r="AJ760" s="28"/>
      <c r="AK760" s="28"/>
      <c r="AL760" s="28"/>
      <c r="AM760" s="28"/>
      <c r="AN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H761" s="28"/>
      <c r="AI761" s="28"/>
      <c r="AJ761" s="28"/>
      <c r="AK761" s="28"/>
      <c r="AL761" s="28"/>
      <c r="AM761" s="28"/>
      <c r="AN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H762" s="28"/>
      <c r="AI762" s="28"/>
      <c r="AJ762" s="28"/>
      <c r="AK762" s="28"/>
      <c r="AL762" s="28"/>
      <c r="AM762" s="28"/>
      <c r="AN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H763" s="28"/>
      <c r="AI763" s="28"/>
      <c r="AJ763" s="28"/>
      <c r="AK763" s="28"/>
      <c r="AL763" s="28"/>
      <c r="AM763" s="28"/>
      <c r="AN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H764" s="28"/>
      <c r="AI764" s="28"/>
      <c r="AJ764" s="28"/>
      <c r="AK764" s="28"/>
      <c r="AL764" s="28"/>
      <c r="AM764" s="28"/>
      <c r="AN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H765" s="28"/>
      <c r="AI765" s="28"/>
      <c r="AJ765" s="28"/>
      <c r="AK765" s="28"/>
      <c r="AL765" s="28"/>
      <c r="AM765" s="28"/>
      <c r="AN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H766" s="28"/>
      <c r="AI766" s="28"/>
      <c r="AJ766" s="28"/>
      <c r="AK766" s="28"/>
      <c r="AL766" s="28"/>
      <c r="AM766" s="28"/>
      <c r="AN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H767" s="28"/>
      <c r="AI767" s="28"/>
      <c r="AJ767" s="28"/>
      <c r="AK767" s="28"/>
      <c r="AL767" s="28"/>
      <c r="AM767" s="28"/>
      <c r="AN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H768" s="28"/>
      <c r="AI768" s="28"/>
      <c r="AJ768" s="28"/>
      <c r="AK768" s="28"/>
      <c r="AL768" s="28"/>
      <c r="AM768" s="28"/>
      <c r="AN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H769" s="28"/>
      <c r="AI769" s="28"/>
      <c r="AJ769" s="28"/>
      <c r="AK769" s="28"/>
      <c r="AL769" s="28"/>
      <c r="AM769" s="28"/>
      <c r="AN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H770" s="28"/>
      <c r="AI770" s="28"/>
      <c r="AJ770" s="28"/>
      <c r="AK770" s="28"/>
      <c r="AL770" s="28"/>
      <c r="AM770" s="28"/>
      <c r="AN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H771" s="28"/>
      <c r="AI771" s="28"/>
      <c r="AJ771" s="28"/>
      <c r="AK771" s="28"/>
      <c r="AL771" s="28"/>
      <c r="AM771" s="28"/>
      <c r="AN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H772" s="28"/>
      <c r="AI772" s="28"/>
      <c r="AJ772" s="28"/>
      <c r="AK772" s="28"/>
      <c r="AL772" s="28"/>
      <c r="AM772" s="28"/>
      <c r="AN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H773" s="28"/>
      <c r="AI773" s="28"/>
      <c r="AJ773" s="28"/>
      <c r="AK773" s="28"/>
      <c r="AL773" s="28"/>
      <c r="AM773" s="28"/>
      <c r="AN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H774" s="28"/>
      <c r="AI774" s="28"/>
      <c r="AJ774" s="28"/>
      <c r="AK774" s="28"/>
      <c r="AL774" s="28"/>
      <c r="AM774" s="28"/>
      <c r="AN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H775" s="28"/>
      <c r="AI775" s="28"/>
      <c r="AJ775" s="28"/>
      <c r="AK775" s="28"/>
      <c r="AL775" s="28"/>
      <c r="AM775" s="28"/>
      <c r="AN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H776" s="28"/>
      <c r="AI776" s="28"/>
      <c r="AJ776" s="28"/>
      <c r="AK776" s="28"/>
      <c r="AL776" s="28"/>
      <c r="AM776" s="28"/>
      <c r="AN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H777" s="28"/>
      <c r="AI777" s="28"/>
      <c r="AJ777" s="28"/>
      <c r="AK777" s="28"/>
      <c r="AL777" s="28"/>
      <c r="AM777" s="28"/>
      <c r="AN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H778" s="28"/>
      <c r="AI778" s="28"/>
      <c r="AJ778" s="28"/>
      <c r="AK778" s="28"/>
      <c r="AL778" s="28"/>
      <c r="AM778" s="28"/>
      <c r="AN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H779" s="28"/>
      <c r="AI779" s="28"/>
      <c r="AJ779" s="28"/>
      <c r="AK779" s="28"/>
      <c r="AL779" s="28"/>
      <c r="AM779" s="28"/>
      <c r="AN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H780" s="28"/>
      <c r="AI780" s="28"/>
      <c r="AJ780" s="28"/>
      <c r="AK780" s="28"/>
      <c r="AL780" s="28"/>
      <c r="AM780" s="28"/>
      <c r="AN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H781" s="28"/>
      <c r="AI781" s="28"/>
      <c r="AJ781" s="28"/>
      <c r="AK781" s="28"/>
      <c r="AL781" s="28"/>
      <c r="AM781" s="28"/>
      <c r="AN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H782" s="28"/>
      <c r="AI782" s="28"/>
      <c r="AJ782" s="28"/>
      <c r="AK782" s="28"/>
      <c r="AL782" s="28"/>
      <c r="AM782" s="28"/>
      <c r="AN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H783" s="28"/>
      <c r="AI783" s="28"/>
      <c r="AJ783" s="28"/>
      <c r="AK783" s="28"/>
      <c r="AL783" s="28"/>
      <c r="AM783" s="28"/>
      <c r="AN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H784" s="28"/>
      <c r="AI784" s="28"/>
      <c r="AJ784" s="28"/>
      <c r="AK784" s="28"/>
      <c r="AL784" s="28"/>
      <c r="AM784" s="28"/>
      <c r="AN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H785" s="28"/>
      <c r="AI785" s="28"/>
      <c r="AJ785" s="28"/>
      <c r="AK785" s="28"/>
      <c r="AL785" s="28"/>
      <c r="AM785" s="28"/>
      <c r="AN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H786" s="28"/>
      <c r="AI786" s="28"/>
      <c r="AJ786" s="28"/>
      <c r="AK786" s="28"/>
      <c r="AL786" s="28"/>
      <c r="AM786" s="28"/>
      <c r="AN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H787" s="28"/>
      <c r="AI787" s="28"/>
      <c r="AJ787" s="28"/>
      <c r="AK787" s="28"/>
      <c r="AL787" s="28"/>
      <c r="AM787" s="28"/>
      <c r="AN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H788" s="28"/>
      <c r="AI788" s="28"/>
      <c r="AJ788" s="28"/>
      <c r="AK788" s="28"/>
      <c r="AL788" s="28"/>
      <c r="AM788" s="28"/>
      <c r="AN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H789" s="28"/>
      <c r="AI789" s="28"/>
      <c r="AJ789" s="28"/>
      <c r="AK789" s="28"/>
      <c r="AL789" s="28"/>
      <c r="AM789" s="28"/>
      <c r="AN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H790" s="28"/>
      <c r="AI790" s="28"/>
      <c r="AJ790" s="28"/>
      <c r="AK790" s="28"/>
      <c r="AL790" s="28"/>
      <c r="AM790" s="28"/>
      <c r="AN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H791" s="28"/>
      <c r="AI791" s="28"/>
      <c r="AJ791" s="28"/>
      <c r="AK791" s="28"/>
      <c r="AL791" s="28"/>
      <c r="AM791" s="28"/>
      <c r="AN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H792" s="28"/>
      <c r="AI792" s="28"/>
      <c r="AJ792" s="28"/>
      <c r="AK792" s="28"/>
      <c r="AL792" s="28"/>
      <c r="AM792" s="28"/>
      <c r="AN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H793" s="28"/>
      <c r="AI793" s="28"/>
      <c r="AJ793" s="28"/>
      <c r="AK793" s="28"/>
      <c r="AL793" s="28"/>
      <c r="AM793" s="28"/>
      <c r="AN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H794" s="28"/>
      <c r="AI794" s="28"/>
      <c r="AJ794" s="28"/>
      <c r="AK794" s="28"/>
      <c r="AL794" s="28"/>
      <c r="AM794" s="28"/>
      <c r="AN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H795" s="28"/>
      <c r="AI795" s="28"/>
      <c r="AJ795" s="28"/>
      <c r="AK795" s="28"/>
      <c r="AL795" s="28"/>
      <c r="AM795" s="28"/>
      <c r="AN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H796" s="28"/>
      <c r="AI796" s="28"/>
      <c r="AJ796" s="28"/>
      <c r="AK796" s="28"/>
      <c r="AL796" s="28"/>
      <c r="AM796" s="28"/>
      <c r="AN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H797" s="28"/>
      <c r="AI797" s="28"/>
      <c r="AJ797" s="28"/>
      <c r="AK797" s="28"/>
      <c r="AL797" s="28"/>
      <c r="AM797" s="28"/>
      <c r="AN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H798" s="28"/>
      <c r="AI798" s="28"/>
      <c r="AJ798" s="28"/>
      <c r="AK798" s="28"/>
      <c r="AL798" s="28"/>
      <c r="AM798" s="28"/>
      <c r="AN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H799" s="28"/>
      <c r="AI799" s="28"/>
      <c r="AJ799" s="28"/>
      <c r="AK799" s="28"/>
      <c r="AL799" s="28"/>
      <c r="AM799" s="28"/>
      <c r="AN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H800" s="28"/>
      <c r="AI800" s="28"/>
      <c r="AJ800" s="28"/>
      <c r="AK800" s="28"/>
      <c r="AL800" s="28"/>
      <c r="AM800" s="28"/>
      <c r="AN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H801" s="28"/>
      <c r="AI801" s="28"/>
      <c r="AJ801" s="28"/>
      <c r="AK801" s="28"/>
      <c r="AL801" s="28"/>
      <c r="AM801" s="28"/>
      <c r="AN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H802" s="28"/>
      <c r="AI802" s="28"/>
      <c r="AJ802" s="28"/>
      <c r="AK802" s="28"/>
      <c r="AL802" s="28"/>
      <c r="AM802" s="28"/>
      <c r="AN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H803" s="28"/>
      <c r="AI803" s="28"/>
      <c r="AJ803" s="28"/>
      <c r="AK803" s="28"/>
      <c r="AL803" s="28"/>
      <c r="AM803" s="28"/>
      <c r="AN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H804" s="28"/>
      <c r="AI804" s="28"/>
      <c r="AJ804" s="28"/>
      <c r="AK804" s="28"/>
      <c r="AL804" s="28"/>
      <c r="AM804" s="28"/>
      <c r="AN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H805" s="28"/>
      <c r="AI805" s="28"/>
      <c r="AJ805" s="28"/>
      <c r="AK805" s="28"/>
      <c r="AL805" s="28"/>
      <c r="AM805" s="28"/>
      <c r="AN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H806" s="28"/>
      <c r="AI806" s="28"/>
      <c r="AJ806" s="28"/>
      <c r="AK806" s="28"/>
      <c r="AL806" s="28"/>
      <c r="AM806" s="28"/>
      <c r="AN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H807" s="28"/>
      <c r="AI807" s="28"/>
      <c r="AJ807" s="28"/>
      <c r="AK807" s="28"/>
      <c r="AL807" s="28"/>
      <c r="AM807" s="28"/>
      <c r="AN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H808" s="28"/>
      <c r="AI808" s="28"/>
      <c r="AJ808" s="28"/>
      <c r="AK808" s="28"/>
      <c r="AL808" s="28"/>
      <c r="AM808" s="28"/>
      <c r="AN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H809" s="28"/>
      <c r="AI809" s="28"/>
      <c r="AJ809" s="28"/>
      <c r="AK809" s="28"/>
      <c r="AL809" s="28"/>
      <c r="AM809" s="28"/>
      <c r="AN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H810" s="28"/>
      <c r="AI810" s="28"/>
      <c r="AJ810" s="28"/>
      <c r="AK810" s="28"/>
      <c r="AL810" s="28"/>
      <c r="AM810" s="28"/>
      <c r="AN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H811" s="28"/>
      <c r="AI811" s="28"/>
      <c r="AJ811" s="28"/>
      <c r="AK811" s="28"/>
      <c r="AL811" s="28"/>
      <c r="AM811" s="28"/>
      <c r="AN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H812" s="28"/>
      <c r="AI812" s="28"/>
      <c r="AJ812" s="28"/>
      <c r="AK812" s="28"/>
      <c r="AL812" s="28"/>
      <c r="AM812" s="28"/>
      <c r="AN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H813" s="28"/>
      <c r="AI813" s="28"/>
      <c r="AJ813" s="28"/>
      <c r="AK813" s="28"/>
      <c r="AL813" s="28"/>
      <c r="AM813" s="28"/>
      <c r="AN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H814" s="28"/>
      <c r="AI814" s="28"/>
      <c r="AJ814" s="28"/>
      <c r="AK814" s="28"/>
      <c r="AL814" s="28"/>
      <c r="AM814" s="28"/>
      <c r="AN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H815" s="28"/>
      <c r="AI815" s="28"/>
      <c r="AJ815" s="28"/>
      <c r="AK815" s="28"/>
      <c r="AL815" s="28"/>
      <c r="AM815" s="28"/>
      <c r="AN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H816" s="28"/>
      <c r="AI816" s="28"/>
      <c r="AJ816" s="28"/>
      <c r="AK816" s="28"/>
      <c r="AL816" s="28"/>
      <c r="AM816" s="28"/>
      <c r="AN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H817" s="28"/>
      <c r="AI817" s="28"/>
      <c r="AJ817" s="28"/>
      <c r="AK817" s="28"/>
      <c r="AL817" s="28"/>
      <c r="AM817" s="28"/>
      <c r="AN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H818" s="28"/>
      <c r="AI818" s="28"/>
      <c r="AJ818" s="28"/>
      <c r="AK818" s="28"/>
      <c r="AL818" s="28"/>
      <c r="AM818" s="28"/>
      <c r="AN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H819" s="28"/>
      <c r="AI819" s="28"/>
      <c r="AJ819" s="28"/>
      <c r="AK819" s="28"/>
      <c r="AL819" s="28"/>
      <c r="AM819" s="28"/>
      <c r="AN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H820" s="28"/>
      <c r="AI820" s="28"/>
      <c r="AJ820" s="28"/>
      <c r="AK820" s="28"/>
      <c r="AL820" s="28"/>
      <c r="AM820" s="28"/>
      <c r="AN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H821" s="28"/>
      <c r="AI821" s="28"/>
      <c r="AJ821" s="28"/>
      <c r="AK821" s="28"/>
      <c r="AL821" s="28"/>
      <c r="AM821" s="28"/>
      <c r="AN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H822" s="28"/>
      <c r="AI822" s="28"/>
      <c r="AJ822" s="28"/>
      <c r="AK822" s="28"/>
      <c r="AL822" s="28"/>
      <c r="AM822" s="28"/>
      <c r="AN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H823" s="28"/>
      <c r="AI823" s="28"/>
      <c r="AJ823" s="28"/>
      <c r="AK823" s="28"/>
      <c r="AL823" s="28"/>
      <c r="AM823" s="28"/>
      <c r="AN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H824" s="28"/>
      <c r="AI824" s="28"/>
      <c r="AJ824" s="28"/>
      <c r="AK824" s="28"/>
      <c r="AL824" s="28"/>
      <c r="AM824" s="28"/>
      <c r="AN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H825" s="28"/>
      <c r="AI825" s="28"/>
      <c r="AJ825" s="28"/>
      <c r="AK825" s="28"/>
      <c r="AL825" s="28"/>
      <c r="AM825" s="28"/>
      <c r="AN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H826" s="28"/>
      <c r="AI826" s="28"/>
      <c r="AJ826" s="28"/>
      <c r="AK826" s="28"/>
      <c r="AL826" s="28"/>
      <c r="AM826" s="28"/>
      <c r="AN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H827" s="28"/>
      <c r="AI827" s="28"/>
      <c r="AJ827" s="28"/>
      <c r="AK827" s="28"/>
      <c r="AL827" s="28"/>
      <c r="AM827" s="28"/>
      <c r="AN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H828" s="28"/>
      <c r="AI828" s="28"/>
      <c r="AJ828" s="28"/>
      <c r="AK828" s="28"/>
      <c r="AL828" s="28"/>
      <c r="AM828" s="28"/>
      <c r="AN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H829" s="28"/>
      <c r="AI829" s="28"/>
      <c r="AJ829" s="28"/>
      <c r="AK829" s="28"/>
      <c r="AL829" s="28"/>
      <c r="AM829" s="28"/>
      <c r="AN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H830" s="28"/>
      <c r="AI830" s="28"/>
      <c r="AJ830" s="28"/>
      <c r="AK830" s="28"/>
      <c r="AL830" s="28"/>
      <c r="AM830" s="28"/>
      <c r="AN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H831" s="28"/>
      <c r="AI831" s="28"/>
      <c r="AJ831" s="28"/>
      <c r="AK831" s="28"/>
      <c r="AL831" s="28"/>
      <c r="AM831" s="28"/>
      <c r="AN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H832" s="28"/>
      <c r="AI832" s="28"/>
      <c r="AJ832" s="28"/>
      <c r="AK832" s="28"/>
      <c r="AL832" s="28"/>
      <c r="AM832" s="28"/>
      <c r="AN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H833" s="28"/>
      <c r="AI833" s="28"/>
      <c r="AJ833" s="28"/>
      <c r="AK833" s="28"/>
      <c r="AL833" s="28"/>
      <c r="AM833" s="28"/>
      <c r="AN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H834" s="28"/>
      <c r="AI834" s="28"/>
      <c r="AJ834" s="28"/>
      <c r="AK834" s="28"/>
      <c r="AL834" s="28"/>
      <c r="AM834" s="28"/>
      <c r="AN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H835" s="28"/>
      <c r="AI835" s="28"/>
      <c r="AJ835" s="28"/>
      <c r="AK835" s="28"/>
      <c r="AL835" s="28"/>
      <c r="AM835" s="28"/>
      <c r="AN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H836" s="28"/>
      <c r="AI836" s="28"/>
      <c r="AJ836" s="28"/>
      <c r="AK836" s="28"/>
      <c r="AL836" s="28"/>
      <c r="AM836" s="28"/>
      <c r="AN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H837" s="28"/>
      <c r="AI837" s="28"/>
      <c r="AJ837" s="28"/>
      <c r="AK837" s="28"/>
      <c r="AL837" s="28"/>
      <c r="AM837" s="28"/>
      <c r="AN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H838" s="28"/>
      <c r="AI838" s="28"/>
      <c r="AJ838" s="28"/>
      <c r="AK838" s="28"/>
      <c r="AL838" s="28"/>
      <c r="AM838" s="28"/>
      <c r="AN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H839" s="28"/>
      <c r="AI839" s="28"/>
      <c r="AJ839" s="28"/>
      <c r="AK839" s="28"/>
      <c r="AL839" s="28"/>
      <c r="AM839" s="28"/>
      <c r="AN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H840" s="28"/>
      <c r="AI840" s="28"/>
      <c r="AJ840" s="28"/>
      <c r="AK840" s="28"/>
      <c r="AL840" s="28"/>
      <c r="AM840" s="28"/>
      <c r="AN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H841" s="28"/>
      <c r="AI841" s="28"/>
      <c r="AJ841" s="28"/>
      <c r="AK841" s="28"/>
      <c r="AL841" s="28"/>
      <c r="AM841" s="28"/>
      <c r="AN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H842" s="28"/>
      <c r="AI842" s="28"/>
      <c r="AJ842" s="28"/>
      <c r="AK842" s="28"/>
      <c r="AL842" s="28"/>
      <c r="AM842" s="28"/>
      <c r="AN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H843" s="28"/>
      <c r="AI843" s="28"/>
      <c r="AJ843" s="28"/>
      <c r="AK843" s="28"/>
      <c r="AL843" s="28"/>
      <c r="AM843" s="28"/>
      <c r="AN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H844" s="28"/>
      <c r="AI844" s="28"/>
      <c r="AJ844" s="28"/>
      <c r="AK844" s="28"/>
      <c r="AL844" s="28"/>
      <c r="AM844" s="28"/>
      <c r="AN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H845" s="28"/>
      <c r="AI845" s="28"/>
      <c r="AJ845" s="28"/>
      <c r="AK845" s="28"/>
      <c r="AL845" s="28"/>
      <c r="AM845" s="28"/>
      <c r="AN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H846" s="28"/>
      <c r="AI846" s="28"/>
      <c r="AJ846" s="28"/>
      <c r="AK846" s="28"/>
      <c r="AL846" s="28"/>
      <c r="AM846" s="28"/>
      <c r="AN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H847" s="28"/>
      <c r="AI847" s="28"/>
      <c r="AJ847" s="28"/>
      <c r="AK847" s="28"/>
      <c r="AL847" s="28"/>
      <c r="AM847" s="28"/>
      <c r="AN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H848" s="28"/>
      <c r="AI848" s="28"/>
      <c r="AJ848" s="28"/>
      <c r="AK848" s="28"/>
      <c r="AL848" s="28"/>
      <c r="AM848" s="28"/>
      <c r="AN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H849" s="28"/>
      <c r="AI849" s="28"/>
      <c r="AJ849" s="28"/>
      <c r="AK849" s="28"/>
      <c r="AL849" s="28"/>
      <c r="AM849" s="28"/>
      <c r="AN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H850" s="28"/>
      <c r="AI850" s="28"/>
      <c r="AJ850" s="28"/>
      <c r="AK850" s="28"/>
      <c r="AL850" s="28"/>
      <c r="AM850" s="28"/>
      <c r="AN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H851" s="28"/>
      <c r="AI851" s="28"/>
      <c r="AJ851" s="28"/>
      <c r="AK851" s="28"/>
      <c r="AL851" s="28"/>
      <c r="AM851" s="28"/>
      <c r="AN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H852" s="28"/>
      <c r="AI852" s="28"/>
      <c r="AJ852" s="28"/>
      <c r="AK852" s="28"/>
      <c r="AL852" s="28"/>
      <c r="AM852" s="28"/>
      <c r="AN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H853" s="28"/>
      <c r="AI853" s="28"/>
      <c r="AJ853" s="28"/>
      <c r="AK853" s="28"/>
      <c r="AL853" s="28"/>
      <c r="AM853" s="28"/>
      <c r="AN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H854" s="28"/>
      <c r="AI854" s="28"/>
      <c r="AJ854" s="28"/>
      <c r="AK854" s="28"/>
      <c r="AL854" s="28"/>
      <c r="AM854" s="28"/>
      <c r="AN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H855" s="28"/>
      <c r="AI855" s="28"/>
      <c r="AJ855" s="28"/>
      <c r="AK855" s="28"/>
      <c r="AL855" s="28"/>
      <c r="AM855" s="28"/>
      <c r="AN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H856" s="28"/>
      <c r="AI856" s="28"/>
      <c r="AJ856" s="28"/>
      <c r="AK856" s="28"/>
      <c r="AL856" s="28"/>
      <c r="AM856" s="28"/>
      <c r="AN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H857" s="28"/>
      <c r="AI857" s="28"/>
      <c r="AJ857" s="28"/>
      <c r="AK857" s="28"/>
      <c r="AL857" s="28"/>
      <c r="AM857" s="28"/>
      <c r="AN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H858" s="28"/>
      <c r="AI858" s="28"/>
      <c r="AJ858" s="28"/>
      <c r="AK858" s="28"/>
      <c r="AL858" s="28"/>
      <c r="AM858" s="28"/>
      <c r="AN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H859" s="28"/>
      <c r="AI859" s="28"/>
      <c r="AJ859" s="28"/>
      <c r="AK859" s="28"/>
      <c r="AL859" s="28"/>
      <c r="AM859" s="28"/>
      <c r="AN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H860" s="28"/>
      <c r="AI860" s="28"/>
      <c r="AJ860" s="28"/>
      <c r="AK860" s="28"/>
      <c r="AL860" s="28"/>
      <c r="AM860" s="28"/>
      <c r="AN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H861" s="28"/>
      <c r="AI861" s="28"/>
      <c r="AJ861" s="28"/>
      <c r="AK861" s="28"/>
      <c r="AL861" s="28"/>
      <c r="AM861" s="28"/>
      <c r="AN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H862" s="28"/>
      <c r="AI862" s="28"/>
      <c r="AJ862" s="28"/>
      <c r="AK862" s="28"/>
      <c r="AL862" s="28"/>
      <c r="AM862" s="28"/>
      <c r="AN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H863" s="28"/>
      <c r="AI863" s="28"/>
      <c r="AJ863" s="28"/>
      <c r="AK863" s="28"/>
      <c r="AL863" s="28"/>
      <c r="AM863" s="28"/>
      <c r="AN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H864" s="28"/>
      <c r="AI864" s="28"/>
      <c r="AJ864" s="28"/>
      <c r="AK864" s="28"/>
      <c r="AL864" s="28"/>
      <c r="AM864" s="28"/>
      <c r="AN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H865" s="28"/>
      <c r="AI865" s="28"/>
      <c r="AJ865" s="28"/>
      <c r="AK865" s="28"/>
      <c r="AL865" s="28"/>
      <c r="AM865" s="28"/>
      <c r="AN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H866" s="28"/>
      <c r="AI866" s="28"/>
      <c r="AJ866" s="28"/>
      <c r="AK866" s="28"/>
      <c r="AL866" s="28"/>
      <c r="AM866" s="28"/>
      <c r="AN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H867" s="28"/>
      <c r="AI867" s="28"/>
      <c r="AJ867" s="28"/>
      <c r="AK867" s="28"/>
      <c r="AL867" s="28"/>
      <c r="AM867" s="28"/>
      <c r="AN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H868" s="28"/>
      <c r="AI868" s="28"/>
      <c r="AJ868" s="28"/>
      <c r="AK868" s="28"/>
      <c r="AL868" s="28"/>
      <c r="AM868" s="28"/>
      <c r="AN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H869" s="28"/>
      <c r="AI869" s="28"/>
      <c r="AJ869" s="28"/>
      <c r="AK869" s="28"/>
      <c r="AL869" s="28"/>
      <c r="AM869" s="28"/>
      <c r="AN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H870" s="28"/>
      <c r="AI870" s="28"/>
      <c r="AJ870" s="28"/>
      <c r="AK870" s="28"/>
      <c r="AL870" s="28"/>
      <c r="AM870" s="28"/>
      <c r="AN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H871" s="28"/>
      <c r="AI871" s="28"/>
      <c r="AJ871" s="28"/>
      <c r="AK871" s="28"/>
      <c r="AL871" s="28"/>
      <c r="AM871" s="28"/>
      <c r="AN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H872" s="28"/>
      <c r="AI872" s="28"/>
      <c r="AJ872" s="28"/>
      <c r="AK872" s="28"/>
      <c r="AL872" s="28"/>
      <c r="AM872" s="28"/>
      <c r="AN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H873" s="28"/>
      <c r="AI873" s="28"/>
      <c r="AJ873" s="28"/>
      <c r="AK873" s="28"/>
      <c r="AL873" s="28"/>
      <c r="AM873" s="28"/>
      <c r="AN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H874" s="28"/>
      <c r="AI874" s="28"/>
      <c r="AJ874" s="28"/>
      <c r="AK874" s="28"/>
      <c r="AL874" s="28"/>
      <c r="AM874" s="28"/>
      <c r="AN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H875" s="28"/>
      <c r="AI875" s="28"/>
      <c r="AJ875" s="28"/>
      <c r="AK875" s="28"/>
      <c r="AL875" s="28"/>
      <c r="AM875" s="28"/>
      <c r="AN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H876" s="28"/>
      <c r="AI876" s="28"/>
      <c r="AJ876" s="28"/>
      <c r="AK876" s="28"/>
      <c r="AL876" s="28"/>
      <c r="AM876" s="28"/>
      <c r="AN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H877" s="28"/>
      <c r="AI877" s="28"/>
      <c r="AJ877" s="28"/>
      <c r="AK877" s="28"/>
      <c r="AL877" s="28"/>
      <c r="AM877" s="28"/>
      <c r="AN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H878" s="28"/>
      <c r="AI878" s="28"/>
      <c r="AJ878" s="28"/>
      <c r="AK878" s="28"/>
      <c r="AL878" s="28"/>
      <c r="AM878" s="28"/>
      <c r="AN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H879" s="28"/>
      <c r="AI879" s="28"/>
      <c r="AJ879" s="28"/>
      <c r="AK879" s="28"/>
      <c r="AL879" s="28"/>
      <c r="AM879" s="28"/>
      <c r="AN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H880" s="28"/>
      <c r="AI880" s="28"/>
      <c r="AJ880" s="28"/>
      <c r="AK880" s="28"/>
      <c r="AL880" s="28"/>
      <c r="AM880" s="28"/>
      <c r="AN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H881" s="28"/>
      <c r="AI881" s="28"/>
      <c r="AJ881" s="28"/>
      <c r="AK881" s="28"/>
      <c r="AL881" s="28"/>
      <c r="AM881" s="28"/>
      <c r="AN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H882" s="28"/>
      <c r="AI882" s="28"/>
      <c r="AJ882" s="28"/>
      <c r="AK882" s="28"/>
      <c r="AL882" s="28"/>
      <c r="AM882" s="28"/>
      <c r="AN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H883" s="28"/>
      <c r="AI883" s="28"/>
      <c r="AJ883" s="28"/>
      <c r="AK883" s="28"/>
      <c r="AL883" s="28"/>
      <c r="AM883" s="28"/>
      <c r="AN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H884" s="28"/>
      <c r="AI884" s="28"/>
      <c r="AJ884" s="28"/>
      <c r="AK884" s="28"/>
      <c r="AL884" s="28"/>
      <c r="AM884" s="28"/>
      <c r="AN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H885" s="28"/>
      <c r="AI885" s="28"/>
      <c r="AJ885" s="28"/>
      <c r="AK885" s="28"/>
      <c r="AL885" s="28"/>
      <c r="AM885" s="28"/>
      <c r="AN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H886" s="28"/>
      <c r="AI886" s="28"/>
      <c r="AJ886" s="28"/>
      <c r="AK886" s="28"/>
      <c r="AL886" s="28"/>
      <c r="AM886" s="28"/>
      <c r="AN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H887" s="28"/>
      <c r="AI887" s="28"/>
      <c r="AJ887" s="28"/>
      <c r="AK887" s="28"/>
      <c r="AL887" s="28"/>
      <c r="AM887" s="28"/>
      <c r="AN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H888" s="28"/>
      <c r="AI888" s="28"/>
      <c r="AJ888" s="28"/>
      <c r="AK888" s="28"/>
      <c r="AL888" s="28"/>
      <c r="AM888" s="28"/>
      <c r="AN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H889" s="28"/>
      <c r="AI889" s="28"/>
      <c r="AJ889" s="28"/>
      <c r="AK889" s="28"/>
      <c r="AL889" s="28"/>
      <c r="AM889" s="28"/>
      <c r="AN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H890" s="28"/>
      <c r="AI890" s="28"/>
      <c r="AJ890" s="28"/>
      <c r="AK890" s="28"/>
      <c r="AL890" s="28"/>
      <c r="AM890" s="28"/>
      <c r="AN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H891" s="28"/>
      <c r="AI891" s="28"/>
      <c r="AJ891" s="28"/>
      <c r="AK891" s="28"/>
      <c r="AL891" s="28"/>
      <c r="AM891" s="28"/>
      <c r="AN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H892" s="28"/>
      <c r="AI892" s="28"/>
      <c r="AJ892" s="28"/>
      <c r="AK892" s="28"/>
      <c r="AL892" s="28"/>
      <c r="AM892" s="28"/>
      <c r="AN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H893" s="28"/>
      <c r="AI893" s="28"/>
      <c r="AJ893" s="28"/>
      <c r="AK893" s="28"/>
      <c r="AL893" s="28"/>
      <c r="AM893" s="28"/>
      <c r="AN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H894" s="28"/>
      <c r="AI894" s="28"/>
      <c r="AJ894" s="28"/>
      <c r="AK894" s="28"/>
      <c r="AL894" s="28"/>
      <c r="AM894" s="28"/>
      <c r="AN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H895" s="28"/>
      <c r="AI895" s="28"/>
      <c r="AJ895" s="28"/>
      <c r="AK895" s="28"/>
      <c r="AL895" s="28"/>
      <c r="AM895" s="28"/>
      <c r="AN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H896" s="28"/>
      <c r="AI896" s="28"/>
      <c r="AJ896" s="28"/>
      <c r="AK896" s="28"/>
      <c r="AL896" s="28"/>
      <c r="AM896" s="28"/>
      <c r="AN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H897" s="28"/>
      <c r="AI897" s="28"/>
      <c r="AJ897" s="28"/>
      <c r="AK897" s="28"/>
      <c r="AL897" s="28"/>
      <c r="AM897" s="28"/>
      <c r="AN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H898" s="28"/>
      <c r="AI898" s="28"/>
      <c r="AJ898" s="28"/>
      <c r="AK898" s="28"/>
      <c r="AL898" s="28"/>
      <c r="AM898" s="28"/>
      <c r="AN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H899" s="28"/>
      <c r="AI899" s="28"/>
      <c r="AJ899" s="28"/>
      <c r="AK899" s="28"/>
      <c r="AL899" s="28"/>
      <c r="AM899" s="28"/>
      <c r="AN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H900" s="28"/>
      <c r="AI900" s="28"/>
      <c r="AJ900" s="28"/>
      <c r="AK900" s="28"/>
      <c r="AL900" s="28"/>
      <c r="AM900" s="28"/>
      <c r="AN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H901" s="28"/>
      <c r="AI901" s="28"/>
      <c r="AJ901" s="28"/>
      <c r="AK901" s="28"/>
      <c r="AL901" s="28"/>
      <c r="AM901" s="28"/>
      <c r="AN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H902" s="28"/>
      <c r="AI902" s="28"/>
      <c r="AJ902" s="28"/>
      <c r="AK902" s="28"/>
      <c r="AL902" s="28"/>
      <c r="AM902" s="28"/>
      <c r="AN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H903" s="28"/>
      <c r="AI903" s="28"/>
      <c r="AJ903" s="28"/>
      <c r="AK903" s="28"/>
      <c r="AL903" s="28"/>
      <c r="AM903" s="28"/>
      <c r="AN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H904" s="28"/>
      <c r="AI904" s="28"/>
      <c r="AJ904" s="28"/>
      <c r="AK904" s="28"/>
      <c r="AL904" s="28"/>
      <c r="AM904" s="28"/>
      <c r="AN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H905" s="28"/>
      <c r="AI905" s="28"/>
      <c r="AJ905" s="28"/>
      <c r="AK905" s="28"/>
      <c r="AL905" s="28"/>
      <c r="AM905" s="28"/>
      <c r="AN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H906" s="28"/>
      <c r="AI906" s="28"/>
      <c r="AJ906" s="28"/>
      <c r="AK906" s="28"/>
      <c r="AL906" s="28"/>
      <c r="AM906" s="28"/>
      <c r="AN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H907" s="28"/>
      <c r="AI907" s="28"/>
      <c r="AJ907" s="28"/>
      <c r="AK907" s="28"/>
      <c r="AL907" s="28"/>
      <c r="AM907" s="28"/>
      <c r="AN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H908" s="28"/>
      <c r="AI908" s="28"/>
      <c r="AJ908" s="28"/>
      <c r="AK908" s="28"/>
      <c r="AL908" s="28"/>
      <c r="AM908" s="28"/>
      <c r="AN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H909" s="28"/>
      <c r="AI909" s="28"/>
      <c r="AJ909" s="28"/>
      <c r="AK909" s="28"/>
      <c r="AL909" s="28"/>
      <c r="AM909" s="28"/>
      <c r="AN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H910" s="28"/>
      <c r="AI910" s="28"/>
      <c r="AJ910" s="28"/>
      <c r="AK910" s="28"/>
      <c r="AL910" s="28"/>
      <c r="AM910" s="28"/>
      <c r="AN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H911" s="28"/>
      <c r="AI911" s="28"/>
      <c r="AJ911" s="28"/>
      <c r="AK911" s="28"/>
      <c r="AL911" s="28"/>
      <c r="AM911" s="28"/>
      <c r="AN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H912" s="28"/>
      <c r="AI912" s="28"/>
      <c r="AJ912" s="28"/>
      <c r="AK912" s="28"/>
      <c r="AL912" s="28"/>
      <c r="AM912" s="28"/>
      <c r="AN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H913" s="28"/>
      <c r="AI913" s="28"/>
      <c r="AJ913" s="28"/>
      <c r="AK913" s="28"/>
      <c r="AL913" s="28"/>
      <c r="AM913" s="28"/>
      <c r="AN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H914" s="28"/>
      <c r="AI914" s="28"/>
      <c r="AJ914" s="28"/>
      <c r="AK914" s="28"/>
      <c r="AL914" s="28"/>
      <c r="AM914" s="28"/>
      <c r="AN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H915" s="28"/>
      <c r="AI915" s="28"/>
      <c r="AJ915" s="28"/>
      <c r="AK915" s="28"/>
      <c r="AL915" s="28"/>
      <c r="AM915" s="28"/>
      <c r="AN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H916" s="28"/>
      <c r="AI916" s="28"/>
      <c r="AJ916" s="28"/>
      <c r="AK916" s="28"/>
      <c r="AL916" s="28"/>
      <c r="AM916" s="28"/>
      <c r="AN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H917" s="28"/>
      <c r="AI917" s="28"/>
      <c r="AJ917" s="28"/>
      <c r="AK917" s="28"/>
      <c r="AL917" s="28"/>
      <c r="AM917" s="28"/>
      <c r="AN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H918" s="28"/>
      <c r="AI918" s="28"/>
      <c r="AJ918" s="28"/>
      <c r="AK918" s="28"/>
      <c r="AL918" s="28"/>
      <c r="AM918" s="28"/>
      <c r="AN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H919" s="28"/>
      <c r="AI919" s="28"/>
      <c r="AJ919" s="28"/>
      <c r="AK919" s="28"/>
      <c r="AL919" s="28"/>
      <c r="AM919" s="28"/>
      <c r="AN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H920" s="28"/>
      <c r="AI920" s="28"/>
      <c r="AJ920" s="28"/>
      <c r="AK920" s="28"/>
      <c r="AL920" s="28"/>
      <c r="AM920" s="28"/>
      <c r="AN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H921" s="28"/>
      <c r="AI921" s="28"/>
      <c r="AJ921" s="28"/>
      <c r="AK921" s="28"/>
      <c r="AL921" s="28"/>
      <c r="AM921" s="28"/>
      <c r="AN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H922" s="28"/>
      <c r="AI922" s="28"/>
      <c r="AJ922" s="28"/>
      <c r="AK922" s="28"/>
      <c r="AL922" s="28"/>
      <c r="AM922" s="28"/>
      <c r="AN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H923" s="28"/>
      <c r="AI923" s="28"/>
      <c r="AJ923" s="28"/>
      <c r="AK923" s="28"/>
      <c r="AL923" s="28"/>
      <c r="AM923" s="28"/>
      <c r="AN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H924" s="28"/>
      <c r="AI924" s="28"/>
      <c r="AJ924" s="28"/>
      <c r="AK924" s="28"/>
      <c r="AL924" s="28"/>
      <c r="AM924" s="28"/>
      <c r="AN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H925" s="28"/>
      <c r="AI925" s="28"/>
      <c r="AJ925" s="28"/>
      <c r="AK925" s="28"/>
      <c r="AL925" s="28"/>
      <c r="AM925" s="28"/>
      <c r="AN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H926" s="28"/>
      <c r="AI926" s="28"/>
      <c r="AJ926" s="28"/>
      <c r="AK926" s="28"/>
      <c r="AL926" s="28"/>
      <c r="AM926" s="28"/>
      <c r="AN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H927" s="28"/>
      <c r="AI927" s="28"/>
      <c r="AJ927" s="28"/>
      <c r="AK927" s="28"/>
      <c r="AL927" s="28"/>
      <c r="AM927" s="28"/>
      <c r="AN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H928" s="28"/>
      <c r="AI928" s="28"/>
      <c r="AJ928" s="28"/>
      <c r="AK928" s="28"/>
      <c r="AL928" s="28"/>
      <c r="AM928" s="28"/>
      <c r="AN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H929" s="28"/>
      <c r="AI929" s="28"/>
      <c r="AJ929" s="28"/>
      <c r="AK929" s="28"/>
      <c r="AL929" s="28"/>
      <c r="AM929" s="28"/>
      <c r="AN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H930" s="28"/>
      <c r="AI930" s="28"/>
      <c r="AJ930" s="28"/>
      <c r="AK930" s="28"/>
      <c r="AL930" s="28"/>
      <c r="AM930" s="28"/>
      <c r="AN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H931" s="28"/>
      <c r="AI931" s="28"/>
      <c r="AJ931" s="28"/>
      <c r="AK931" s="28"/>
      <c r="AL931" s="28"/>
      <c r="AM931" s="28"/>
      <c r="AN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H932" s="28"/>
      <c r="AI932" s="28"/>
      <c r="AJ932" s="28"/>
      <c r="AK932" s="28"/>
      <c r="AL932" s="28"/>
      <c r="AM932" s="28"/>
      <c r="AN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H933" s="28"/>
      <c r="AI933" s="28"/>
      <c r="AJ933" s="28"/>
      <c r="AK933" s="28"/>
      <c r="AL933" s="28"/>
      <c r="AM933" s="28"/>
      <c r="AN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H934" s="28"/>
      <c r="AI934" s="28"/>
      <c r="AJ934" s="28"/>
      <c r="AK934" s="28"/>
      <c r="AL934" s="28"/>
      <c r="AM934" s="28"/>
      <c r="AN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H935" s="28"/>
      <c r="AI935" s="28"/>
      <c r="AJ935" s="28"/>
      <c r="AK935" s="28"/>
      <c r="AL935" s="28"/>
      <c r="AM935" s="28"/>
      <c r="AN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H936" s="28"/>
      <c r="AI936" s="28"/>
      <c r="AJ936" s="28"/>
      <c r="AK936" s="28"/>
      <c r="AL936" s="28"/>
      <c r="AM936" s="28"/>
      <c r="AN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H937" s="28"/>
      <c r="AI937" s="28"/>
      <c r="AJ937" s="28"/>
      <c r="AK937" s="28"/>
      <c r="AL937" s="28"/>
      <c r="AM937" s="28"/>
      <c r="AN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H938" s="28"/>
      <c r="AI938" s="28"/>
      <c r="AJ938" s="28"/>
      <c r="AK938" s="28"/>
      <c r="AL938" s="28"/>
      <c r="AM938" s="28"/>
      <c r="AN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H939" s="28"/>
      <c r="AI939" s="28"/>
      <c r="AJ939" s="28"/>
      <c r="AK939" s="28"/>
      <c r="AL939" s="28"/>
      <c r="AM939" s="28"/>
      <c r="AN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H940" s="28"/>
      <c r="AI940" s="28"/>
      <c r="AJ940" s="28"/>
      <c r="AK940" s="28"/>
      <c r="AL940" s="28"/>
      <c r="AM940" s="28"/>
      <c r="AN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H941" s="28"/>
      <c r="AI941" s="28"/>
      <c r="AJ941" s="28"/>
      <c r="AK941" s="28"/>
      <c r="AL941" s="28"/>
      <c r="AM941" s="28"/>
      <c r="AN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H942" s="28"/>
      <c r="AI942" s="28"/>
      <c r="AJ942" s="28"/>
      <c r="AK942" s="28"/>
      <c r="AL942" s="28"/>
      <c r="AM942" s="28"/>
      <c r="AN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H943" s="28"/>
      <c r="AI943" s="28"/>
      <c r="AJ943" s="28"/>
      <c r="AK943" s="28"/>
      <c r="AL943" s="28"/>
      <c r="AM943" s="28"/>
      <c r="AN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H944" s="28"/>
      <c r="AI944" s="28"/>
      <c r="AJ944" s="28"/>
      <c r="AK944" s="28"/>
      <c r="AL944" s="28"/>
      <c r="AM944" s="28"/>
      <c r="AN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H945" s="28"/>
      <c r="AI945" s="28"/>
      <c r="AJ945" s="28"/>
      <c r="AK945" s="28"/>
      <c r="AL945" s="28"/>
      <c r="AM945" s="28"/>
      <c r="AN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H946" s="28"/>
      <c r="AI946" s="28"/>
      <c r="AJ946" s="28"/>
      <c r="AK946" s="28"/>
      <c r="AL946" s="28"/>
      <c r="AM946" s="28"/>
      <c r="AN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H947" s="28"/>
      <c r="AI947" s="28"/>
      <c r="AJ947" s="28"/>
      <c r="AK947" s="28"/>
      <c r="AL947" s="28"/>
      <c r="AM947" s="28"/>
      <c r="AN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H948" s="28"/>
      <c r="AI948" s="28"/>
      <c r="AJ948" s="28"/>
      <c r="AK948" s="28"/>
      <c r="AL948" s="28"/>
      <c r="AM948" s="28"/>
      <c r="AN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H949" s="28"/>
      <c r="AI949" s="28"/>
      <c r="AJ949" s="28"/>
      <c r="AK949" s="28"/>
      <c r="AL949" s="28"/>
      <c r="AM949" s="28"/>
      <c r="AN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H950" s="28"/>
      <c r="AI950" s="28"/>
      <c r="AJ950" s="28"/>
      <c r="AK950" s="28"/>
      <c r="AL950" s="28"/>
      <c r="AM950" s="28"/>
      <c r="AN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H951" s="28"/>
      <c r="AI951" s="28"/>
      <c r="AJ951" s="28"/>
      <c r="AK951" s="28"/>
      <c r="AL951" s="28"/>
      <c r="AM951" s="28"/>
      <c r="AN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H952" s="28"/>
      <c r="AI952" s="28"/>
      <c r="AJ952" s="28"/>
      <c r="AK952" s="28"/>
      <c r="AL952" s="28"/>
      <c r="AM952" s="28"/>
      <c r="AN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H953" s="28"/>
      <c r="AI953" s="28"/>
      <c r="AJ953" s="28"/>
      <c r="AK953" s="28"/>
      <c r="AL953" s="28"/>
      <c r="AM953" s="28"/>
      <c r="AN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H954" s="28"/>
      <c r="AI954" s="28"/>
      <c r="AJ954" s="28"/>
      <c r="AK954" s="28"/>
      <c r="AL954" s="28"/>
      <c r="AM954" s="28"/>
      <c r="AN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H955" s="28"/>
      <c r="AI955" s="28"/>
      <c r="AJ955" s="28"/>
      <c r="AK955" s="28"/>
      <c r="AL955" s="28"/>
      <c r="AM955" s="28"/>
      <c r="AN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H956" s="28"/>
      <c r="AI956" s="28"/>
      <c r="AJ956" s="28"/>
      <c r="AK956" s="28"/>
      <c r="AL956" s="28"/>
      <c r="AM956" s="28"/>
      <c r="AN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H957" s="28"/>
      <c r="AI957" s="28"/>
      <c r="AJ957" s="28"/>
      <c r="AK957" s="28"/>
      <c r="AL957" s="28"/>
      <c r="AM957" s="28"/>
      <c r="AN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H958" s="28"/>
      <c r="AI958" s="28"/>
      <c r="AJ958" s="28"/>
      <c r="AK958" s="28"/>
      <c r="AL958" s="28"/>
      <c r="AM958" s="28"/>
      <c r="AN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H959" s="28"/>
      <c r="AI959" s="28"/>
      <c r="AJ959" s="28"/>
      <c r="AK959" s="28"/>
      <c r="AL959" s="28"/>
      <c r="AM959" s="28"/>
      <c r="AN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H960" s="28"/>
      <c r="AI960" s="28"/>
      <c r="AJ960" s="28"/>
      <c r="AK960" s="28"/>
      <c r="AL960" s="28"/>
      <c r="AM960" s="28"/>
      <c r="AN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H961" s="28"/>
      <c r="AI961" s="28"/>
      <c r="AJ961" s="28"/>
      <c r="AK961" s="28"/>
      <c r="AL961" s="28"/>
      <c r="AM961" s="28"/>
      <c r="AN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H962" s="28"/>
      <c r="AI962" s="28"/>
      <c r="AJ962" s="28"/>
      <c r="AK962" s="28"/>
      <c r="AL962" s="28"/>
      <c r="AM962" s="28"/>
      <c r="AN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H963" s="28"/>
      <c r="AI963" s="28"/>
      <c r="AJ963" s="28"/>
      <c r="AK963" s="28"/>
      <c r="AL963" s="28"/>
      <c r="AM963" s="28"/>
      <c r="AN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H964" s="28"/>
      <c r="AI964" s="28"/>
      <c r="AJ964" s="28"/>
      <c r="AK964" s="28"/>
      <c r="AL964" s="28"/>
      <c r="AM964" s="28"/>
      <c r="AN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H965" s="28"/>
      <c r="AI965" s="28"/>
      <c r="AJ965" s="28"/>
      <c r="AK965" s="28"/>
      <c r="AL965" s="28"/>
      <c r="AM965" s="28"/>
      <c r="AN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H966" s="28"/>
      <c r="AI966" s="28"/>
      <c r="AJ966" s="28"/>
      <c r="AK966" s="28"/>
      <c r="AL966" s="28"/>
      <c r="AM966" s="28"/>
      <c r="AN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H967" s="28"/>
      <c r="AI967" s="28"/>
      <c r="AJ967" s="28"/>
      <c r="AK967" s="28"/>
      <c r="AL967" s="28"/>
      <c r="AM967" s="28"/>
      <c r="AN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H968" s="28"/>
      <c r="AI968" s="28"/>
      <c r="AJ968" s="28"/>
      <c r="AK968" s="28"/>
      <c r="AL968" s="28"/>
      <c r="AM968" s="28"/>
      <c r="AN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H969" s="28"/>
      <c r="AI969" s="28"/>
      <c r="AJ969" s="28"/>
      <c r="AK969" s="28"/>
      <c r="AL969" s="28"/>
      <c r="AM969" s="28"/>
      <c r="AN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H970" s="28"/>
      <c r="AI970" s="28"/>
      <c r="AJ970" s="28"/>
      <c r="AK970" s="28"/>
      <c r="AL970" s="28"/>
      <c r="AM970" s="28"/>
      <c r="AN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H971" s="28"/>
      <c r="AI971" s="28"/>
      <c r="AJ971" s="28"/>
      <c r="AK971" s="28"/>
      <c r="AL971" s="28"/>
      <c r="AM971" s="28"/>
      <c r="AN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H972" s="28"/>
      <c r="AI972" s="28"/>
      <c r="AJ972" s="28"/>
      <c r="AK972" s="28"/>
      <c r="AL972" s="28"/>
      <c r="AM972" s="28"/>
      <c r="AN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H973" s="28"/>
      <c r="AI973" s="28"/>
      <c r="AJ973" s="28"/>
      <c r="AK973" s="28"/>
      <c r="AL973" s="28"/>
      <c r="AM973" s="28"/>
      <c r="AN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H974" s="28"/>
      <c r="AI974" s="28"/>
      <c r="AJ974" s="28"/>
      <c r="AK974" s="28"/>
      <c r="AL974" s="28"/>
      <c r="AM974" s="28"/>
      <c r="AN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H975" s="28"/>
      <c r="AI975" s="28"/>
      <c r="AJ975" s="28"/>
      <c r="AK975" s="28"/>
      <c r="AL975" s="28"/>
      <c r="AM975" s="28"/>
      <c r="AN975" s="28"/>
    </row>
    <row r="97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H976" s="28"/>
      <c r="AI976" s="28"/>
      <c r="AJ976" s="28"/>
      <c r="AK976" s="28"/>
      <c r="AL976" s="28"/>
      <c r="AM976" s="28"/>
      <c r="AN976" s="28"/>
    </row>
    <row r="97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H977" s="28"/>
      <c r="AI977" s="28"/>
      <c r="AJ977" s="28"/>
      <c r="AK977" s="28"/>
      <c r="AL977" s="28"/>
      <c r="AM977" s="28"/>
      <c r="AN977" s="28"/>
    </row>
    <row r="97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H978" s="28"/>
      <c r="AI978" s="28"/>
      <c r="AJ978" s="28"/>
      <c r="AK978" s="28"/>
      <c r="AL978" s="28"/>
      <c r="AM978" s="28"/>
      <c r="AN978" s="28"/>
    </row>
    <row r="979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H979" s="28"/>
      <c r="AI979" s="28"/>
      <c r="AJ979" s="28"/>
      <c r="AK979" s="28"/>
      <c r="AL979" s="28"/>
      <c r="AM979" s="28"/>
      <c r="AN979" s="28"/>
    </row>
    <row r="980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H980" s="28"/>
      <c r="AI980" s="28"/>
      <c r="AJ980" s="28"/>
      <c r="AK980" s="28"/>
      <c r="AL980" s="28"/>
      <c r="AM980" s="28"/>
      <c r="AN980" s="28"/>
    </row>
    <row r="98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H981" s="28"/>
      <c r="AI981" s="28"/>
      <c r="AJ981" s="28"/>
      <c r="AK981" s="28"/>
      <c r="AL981" s="28"/>
      <c r="AM981" s="28"/>
      <c r="AN981" s="28"/>
    </row>
    <row r="98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H982" s="28"/>
      <c r="AI982" s="28"/>
      <c r="AJ982" s="28"/>
      <c r="AK982" s="28"/>
      <c r="AL982" s="28"/>
      <c r="AM982" s="28"/>
      <c r="AN982" s="28"/>
    </row>
    <row r="98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H983" s="28"/>
      <c r="AI983" s="28"/>
      <c r="AJ983" s="28"/>
      <c r="AK983" s="28"/>
      <c r="AL983" s="28"/>
      <c r="AM983" s="28"/>
      <c r="AN983" s="28"/>
    </row>
    <row r="98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H984" s="28"/>
      <c r="AI984" s="28"/>
      <c r="AJ984" s="28"/>
      <c r="AK984" s="28"/>
      <c r="AL984" s="28"/>
      <c r="AM984" s="28"/>
      <c r="AN984" s="28"/>
    </row>
    <row r="98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H985" s="28"/>
      <c r="AI985" s="28"/>
      <c r="AJ985" s="28"/>
      <c r="AK985" s="28"/>
      <c r="AL985" s="28"/>
      <c r="AM985" s="28"/>
      <c r="AN985" s="28"/>
    </row>
    <row r="986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H986" s="28"/>
      <c r="AI986" s="28"/>
      <c r="AJ986" s="28"/>
      <c r="AK986" s="28"/>
      <c r="AL986" s="28"/>
      <c r="AM986" s="28"/>
      <c r="AN986" s="28"/>
    </row>
    <row r="987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H987" s="28"/>
      <c r="AI987" s="28"/>
      <c r="AJ987" s="28"/>
      <c r="AK987" s="28"/>
      <c r="AL987" s="28"/>
      <c r="AM987" s="28"/>
      <c r="AN987" s="28"/>
    </row>
    <row r="98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H988" s="28"/>
      <c r="AI988" s="28"/>
      <c r="AJ988" s="28"/>
      <c r="AK988" s="28"/>
      <c r="AL988" s="28"/>
      <c r="AM988" s="28"/>
      <c r="AN988" s="28"/>
    </row>
    <row r="989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H989" s="28"/>
      <c r="AI989" s="28"/>
      <c r="AJ989" s="28"/>
      <c r="AK989" s="28"/>
      <c r="AL989" s="28"/>
      <c r="AM989" s="28"/>
      <c r="AN989" s="28"/>
    </row>
    <row r="990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H990" s="28"/>
      <c r="AI990" s="28"/>
      <c r="AJ990" s="28"/>
      <c r="AK990" s="28"/>
      <c r="AL990" s="28"/>
      <c r="AM990" s="28"/>
      <c r="AN990" s="28"/>
    </row>
    <row r="99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H991" s="28"/>
      <c r="AI991" s="28"/>
      <c r="AJ991" s="28"/>
      <c r="AK991" s="28"/>
      <c r="AL991" s="28"/>
      <c r="AM991" s="28"/>
      <c r="AN991" s="28"/>
    </row>
    <row r="99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H992" s="28"/>
      <c r="AI992" s="28"/>
      <c r="AJ992" s="28"/>
      <c r="AK992" s="28"/>
      <c r="AL992" s="28"/>
      <c r="AM992" s="28"/>
      <c r="AN992" s="28"/>
    </row>
    <row r="99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H993" s="28"/>
      <c r="AI993" s="28"/>
      <c r="AJ993" s="28"/>
      <c r="AK993" s="28"/>
      <c r="AL993" s="28"/>
      <c r="AM993" s="28"/>
      <c r="AN993" s="28"/>
    </row>
    <row r="994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H994" s="28"/>
      <c r="AI994" s="28"/>
      <c r="AJ994" s="28"/>
      <c r="AK994" s="28"/>
      <c r="AL994" s="28"/>
      <c r="AM994" s="28"/>
      <c r="AN994" s="28"/>
    </row>
    <row r="99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H995" s="28"/>
      <c r="AI995" s="28"/>
      <c r="AJ995" s="28"/>
      <c r="AK995" s="28"/>
      <c r="AL995" s="28"/>
      <c r="AM995" s="28"/>
      <c r="AN995" s="28"/>
    </row>
    <row r="996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H996" s="28"/>
      <c r="AI996" s="28"/>
      <c r="AJ996" s="28"/>
      <c r="AK996" s="28"/>
      <c r="AL996" s="28"/>
      <c r="AM996" s="28"/>
      <c r="AN996" s="28"/>
    </row>
    <row r="997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H997" s="28"/>
      <c r="AI997" s="28"/>
      <c r="AJ997" s="28"/>
      <c r="AK997" s="28"/>
      <c r="AL997" s="28"/>
      <c r="AM997" s="28"/>
      <c r="AN997" s="28"/>
    </row>
    <row r="99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H998" s="28"/>
      <c r="AI998" s="28"/>
      <c r="AJ998" s="28"/>
      <c r="AK998" s="28"/>
      <c r="AL998" s="28"/>
      <c r="AM998" s="28"/>
      <c r="AN998" s="28"/>
    </row>
    <row r="999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H999" s="28"/>
      <c r="AI999" s="28"/>
      <c r="AJ999" s="28"/>
      <c r="AK999" s="28"/>
      <c r="AL999" s="28"/>
      <c r="AM999" s="28"/>
      <c r="AN999" s="28"/>
    </row>
  </sheetData>
  <mergeCells count="33">
    <mergeCell ref="H2:H3"/>
    <mergeCell ref="I2:K2"/>
    <mergeCell ref="AA2:AA3"/>
    <mergeCell ref="AB2:AB3"/>
    <mergeCell ref="AC2:AC3"/>
    <mergeCell ref="AD2:AF2"/>
    <mergeCell ref="AG2:AG3"/>
    <mergeCell ref="AH2:AH3"/>
    <mergeCell ref="AI2:AI3"/>
    <mergeCell ref="AJ2:AK2"/>
    <mergeCell ref="AL2:AL3"/>
    <mergeCell ref="AM2:AN2"/>
    <mergeCell ref="A1:E1"/>
    <mergeCell ref="F1:AN1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P2"/>
    <mergeCell ref="Q2:Q3"/>
    <mergeCell ref="R2:R3"/>
    <mergeCell ref="S2:S3"/>
    <mergeCell ref="T2:T3"/>
    <mergeCell ref="U2:V2"/>
    <mergeCell ref="W2:W3"/>
    <mergeCell ref="X2:Y2"/>
    <mergeCell ref="Z2:Z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5.0" topLeftCell="F1" activePane="topRight" state="frozen"/>
      <selection activeCell="G2" sqref="G2" pane="topRight"/>
    </sheetView>
  </sheetViews>
  <sheetFormatPr customHeight="1" defaultColWidth="12.63" defaultRowHeight="15.75"/>
  <cols>
    <col customWidth="1" min="1" max="1" width="3.88"/>
    <col customWidth="1" min="2" max="2" width="9.63"/>
    <col customWidth="1" min="3" max="3" width="22.13"/>
    <col customWidth="1" min="4" max="4" width="9.13"/>
    <col customWidth="1" min="5" max="5" width="5.88"/>
    <col customWidth="1" min="6" max="6" width="7.75"/>
    <col customWidth="1" min="7" max="7" width="8.0"/>
    <col customWidth="1" min="8" max="8" width="9.0"/>
    <col customWidth="1" min="9" max="9" width="5.5"/>
    <col customWidth="1" min="10" max="10" width="10.13"/>
    <col customWidth="1" min="11" max="11" width="8.5"/>
    <col customWidth="1" min="12" max="12" width="8.25"/>
    <col customWidth="1" min="13" max="13" width="7.88"/>
    <col customWidth="1" min="14" max="14" width="6.0"/>
    <col customWidth="1" min="15" max="15" width="9.25"/>
    <col customWidth="1" min="16" max="16" width="8.75"/>
    <col customWidth="1" min="17" max="17" width="8.13"/>
    <col customWidth="1" min="18" max="18" width="6.25"/>
    <col customWidth="1" min="19" max="19" width="6.0"/>
    <col customWidth="1" min="20" max="20" width="6.25"/>
    <col customWidth="1" min="21" max="21" width="5.5"/>
    <col customWidth="1" min="22" max="22" width="9.5"/>
    <col customWidth="1" min="23" max="23" width="10.0"/>
    <col customWidth="1" min="24" max="28" width="7.0"/>
    <col customWidth="1" min="29" max="29" width="10.38"/>
    <col customWidth="1" min="30" max="30" width="5.63"/>
    <col customWidth="1" min="31" max="31" width="10.38"/>
    <col customWidth="1" min="32" max="32" width="8.75"/>
    <col customWidth="1" min="34" max="34" width="9.0"/>
    <col customWidth="1" min="35" max="35" width="6.25"/>
    <col customWidth="1" min="36" max="36" width="7.13"/>
    <col customWidth="1" min="37" max="37" width="8.5"/>
    <col customWidth="1" min="38" max="38" width="8.75"/>
    <col customWidth="1" min="39" max="39" width="7.25"/>
    <col customWidth="1" min="40" max="40" width="6.25"/>
    <col customWidth="1" min="41" max="42" width="7.0"/>
    <col customWidth="1" min="43" max="43" width="9.88"/>
    <col customWidth="1" min="44" max="44" width="7.5"/>
    <col customWidth="1" min="45" max="45" width="9.5"/>
  </cols>
  <sheetData>
    <row r="1" ht="27.75" customHeight="1">
      <c r="A1" s="1" t="s">
        <v>41</v>
      </c>
      <c r="F1" s="2"/>
      <c r="AN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 t="s">
        <v>6</v>
      </c>
      <c r="G2" s="2" t="s">
        <v>7</v>
      </c>
      <c r="H2" s="2" t="s">
        <v>8</v>
      </c>
      <c r="I2" s="2" t="s">
        <v>9</v>
      </c>
      <c r="K2" s="3"/>
      <c r="L2" s="2" t="s">
        <v>10</v>
      </c>
      <c r="M2" s="2" t="s">
        <v>11</v>
      </c>
      <c r="N2" s="2" t="s">
        <v>12</v>
      </c>
      <c r="O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W2" s="2" t="s">
        <v>19</v>
      </c>
      <c r="X2" s="2" t="s">
        <v>20</v>
      </c>
      <c r="Y2" s="3"/>
      <c r="Z2" s="2" t="s">
        <v>21</v>
      </c>
      <c r="AA2" s="2" t="s">
        <v>22</v>
      </c>
      <c r="AB2" s="6" t="s">
        <v>23</v>
      </c>
      <c r="AC2" s="2" t="s">
        <v>24</v>
      </c>
      <c r="AD2" s="2" t="s">
        <v>25</v>
      </c>
      <c r="AG2" s="2" t="s">
        <v>26</v>
      </c>
      <c r="AH2" s="2" t="s">
        <v>27</v>
      </c>
      <c r="AI2" s="2" t="s">
        <v>28</v>
      </c>
      <c r="AJ2" s="2" t="s">
        <v>29</v>
      </c>
      <c r="AL2" s="2" t="s">
        <v>30</v>
      </c>
      <c r="AM2" s="2" t="s">
        <v>31</v>
      </c>
      <c r="AN2" s="3"/>
    </row>
    <row r="3">
      <c r="A3" s="7"/>
      <c r="B3" s="7"/>
      <c r="C3" s="7"/>
      <c r="D3" s="7"/>
      <c r="E3" s="7"/>
      <c r="F3" s="7"/>
      <c r="G3" s="7"/>
      <c r="H3" s="7"/>
      <c r="I3" s="8" t="s">
        <v>32</v>
      </c>
      <c r="J3" s="9" t="s">
        <v>33</v>
      </c>
      <c r="K3" s="10" t="s">
        <v>34</v>
      </c>
      <c r="L3" s="7"/>
      <c r="M3" s="7"/>
      <c r="N3" s="7"/>
      <c r="O3" s="8" t="s">
        <v>35</v>
      </c>
      <c r="P3" s="11" t="s">
        <v>36</v>
      </c>
      <c r="Q3" s="7"/>
      <c r="R3" s="7"/>
      <c r="S3" s="7"/>
      <c r="T3" s="7"/>
      <c r="U3" s="8" t="s">
        <v>37</v>
      </c>
      <c r="V3" s="11" t="s">
        <v>36</v>
      </c>
      <c r="W3" s="7"/>
      <c r="X3" s="8" t="s">
        <v>37</v>
      </c>
      <c r="Y3" s="10" t="s">
        <v>38</v>
      </c>
      <c r="Z3" s="7"/>
      <c r="AA3" s="7"/>
      <c r="AB3" s="12"/>
      <c r="AC3" s="7"/>
      <c r="AD3" s="8" t="s">
        <v>32</v>
      </c>
      <c r="AE3" s="9" t="s">
        <v>33</v>
      </c>
      <c r="AF3" s="11" t="s">
        <v>34</v>
      </c>
      <c r="AG3" s="7"/>
      <c r="AH3" s="7"/>
      <c r="AI3" s="7"/>
      <c r="AJ3" s="8" t="s">
        <v>37</v>
      </c>
      <c r="AK3" s="11" t="s">
        <v>36</v>
      </c>
      <c r="AL3" s="7"/>
      <c r="AM3" s="8" t="s">
        <v>37</v>
      </c>
      <c r="AN3" s="10" t="s">
        <v>38</v>
      </c>
    </row>
    <row r="4">
      <c r="A4" s="13">
        <f>IFERROR(__xludf.DUMMYFUNCTION("IMPORTRANGE(""https://docs.google.com/spreadsheets/d/1kRlad7fpRS9Si5VxF8pPd6ThyBXwi7PQn5GFl4RF7qU/edit?gid=336901186#gid=336901186"", ""PPž!A34:AN38"")"),1.0)</f>
        <v>1</v>
      </c>
      <c r="B4" s="14">
        <f>IFERROR(__xludf.DUMMYFUNCTION("""COMPUTED_VALUE"""),204.0)</f>
        <v>204</v>
      </c>
      <c r="C4" s="13" t="str">
        <f>IFERROR(__xludf.DUMMYFUNCTION("""COMPUTED_VALUE"""),"Gulinove deklice")</f>
        <v>Gulinove deklice</v>
      </c>
      <c r="D4" s="13" t="str">
        <f>IFERROR(__xludf.DUMMYFUNCTION("""COMPUTED_VALUE"""),"RPG")</f>
        <v>RPG</v>
      </c>
      <c r="E4" s="15">
        <f>IFERROR(__xludf.DUMMYFUNCTION("""COMPUTED_VALUE"""),2185.5)</f>
        <v>2185.5</v>
      </c>
      <c r="F4" s="16"/>
      <c r="G4" s="13">
        <f>IFERROR(__xludf.DUMMYFUNCTION("""COMPUTED_VALUE"""),57.5)</f>
        <v>57.5</v>
      </c>
      <c r="H4" s="13">
        <f>IFERROR(__xludf.DUMMYFUNCTION("""COMPUTED_VALUE"""),-120.0)</f>
        <v>-120</v>
      </c>
      <c r="I4" s="17">
        <f>IFERROR(__xludf.DUMMYFUNCTION("""COMPUTED_VALUE"""),0.0019675925925925924)</f>
        <v>0.001967592593</v>
      </c>
      <c r="J4" s="18">
        <f>IFERROR(__xludf.DUMMYFUNCTION("""COMPUTED_VALUE"""),60.0)</f>
        <v>60</v>
      </c>
      <c r="K4" s="19">
        <f>IFERROR(__xludf.DUMMYFUNCTION("""COMPUTED_VALUE"""),39.0)</f>
        <v>39</v>
      </c>
      <c r="L4" s="16">
        <f>IFERROR(__xludf.DUMMYFUNCTION("""COMPUTED_VALUE"""),145.0)</f>
        <v>145</v>
      </c>
      <c r="M4" s="13">
        <f>IFERROR(__xludf.DUMMYFUNCTION("""COMPUTED_VALUE"""),51.0)</f>
        <v>51</v>
      </c>
      <c r="N4" s="13">
        <f>IFERROR(__xludf.DUMMYFUNCTION("""COMPUTED_VALUE"""),39.0)</f>
        <v>39</v>
      </c>
      <c r="O4" s="20">
        <f>IFERROR(__xludf.DUMMYFUNCTION("""COMPUTED_VALUE"""),1.24)</f>
        <v>1.24</v>
      </c>
      <c r="P4" s="21">
        <f>IFERROR(__xludf.DUMMYFUNCTION("""COMPUTED_VALUE"""),51.0)</f>
        <v>51</v>
      </c>
      <c r="Q4" s="13">
        <f>IFERROR(__xludf.DUMMYFUNCTION("""COMPUTED_VALUE"""),49.0)</f>
        <v>49</v>
      </c>
      <c r="R4" s="16">
        <f>IFERROR(__xludf.DUMMYFUNCTION("""COMPUTED_VALUE"""),46.0)</f>
        <v>46</v>
      </c>
      <c r="S4" s="16">
        <f>IFERROR(__xludf.DUMMYFUNCTION("""COMPUTED_VALUE"""),30.0)</f>
        <v>30</v>
      </c>
      <c r="T4" s="16">
        <f>IFERROR(__xludf.DUMMYFUNCTION("""COMPUTED_VALUE"""),50.0)</f>
        <v>50</v>
      </c>
      <c r="U4" s="22">
        <f>IFERROR(__xludf.DUMMYFUNCTION("""COMPUTED_VALUE"""),0.031342592592592644)</f>
        <v>0.03134259259</v>
      </c>
      <c r="V4" s="16">
        <f>IFERROR(__xludf.DUMMYFUNCTION("""COMPUTED_VALUE"""),0.0)</f>
        <v>0</v>
      </c>
      <c r="W4" s="16">
        <f>IFERROR(__xludf.DUMMYFUNCTION("""COMPUTED_VALUE"""),1100.0)</f>
        <v>1100</v>
      </c>
      <c r="X4" s="23">
        <f>IFERROR(__xludf.DUMMYFUNCTION("""COMPUTED_VALUE"""),0.34375)</f>
        <v>0.34375</v>
      </c>
      <c r="Y4" s="24">
        <f>IFERROR(__xludf.DUMMYFUNCTION("""COMPUTED_VALUE"""),-240.0)</f>
        <v>-240</v>
      </c>
      <c r="Z4" s="13">
        <f>IFERROR(__xludf.DUMMYFUNCTION("""COMPUTED_VALUE"""),91.0)</f>
        <v>91</v>
      </c>
      <c r="AA4" s="13">
        <f>IFERROR(__xludf.DUMMYFUNCTION("""COMPUTED_VALUE"""),20.0)</f>
        <v>20</v>
      </c>
      <c r="AB4" s="25">
        <f>IFERROR(__xludf.DUMMYFUNCTION("""COMPUTED_VALUE"""),50.0)</f>
        <v>50</v>
      </c>
      <c r="AC4" s="13">
        <f>IFERROR(__xludf.DUMMYFUNCTION("""COMPUTED_VALUE"""),-120.0)</f>
        <v>-120</v>
      </c>
      <c r="AD4" s="26">
        <f>IFERROR(__xludf.DUMMYFUNCTION("""COMPUTED_VALUE"""),0.0013773148148148147)</f>
        <v>0.001377314815</v>
      </c>
      <c r="AE4" s="13">
        <f>IFERROR(__xludf.DUMMYFUNCTION("""COMPUTED_VALUE"""),52.0)</f>
        <v>52</v>
      </c>
      <c r="AF4" s="13">
        <f>IFERROR(__xludf.DUMMYFUNCTION("""COMPUTED_VALUE"""),60.0)</f>
        <v>60</v>
      </c>
      <c r="AG4" s="27">
        <f>IFERROR(__xludf.DUMMYFUNCTION("""COMPUTED_VALUE"""),0.0)</f>
        <v>0</v>
      </c>
      <c r="AH4" s="16">
        <f>IFERROR(__xludf.DUMMYFUNCTION("""COMPUTED_VALUE"""),47.0)</f>
        <v>47</v>
      </c>
      <c r="AI4" s="18">
        <f>IFERROR(__xludf.DUMMYFUNCTION("""COMPUTED_VALUE"""),36.0)</f>
        <v>36</v>
      </c>
      <c r="AJ4" s="22">
        <f>IFERROR(__xludf.DUMMYFUNCTION("""COMPUTED_VALUE"""),0.0038425925925925928)</f>
        <v>0.003842592593</v>
      </c>
      <c r="AK4" s="13">
        <f>IFERROR(__xludf.DUMMYFUNCTION("""COMPUTED_VALUE"""),60.0)</f>
        <v>60</v>
      </c>
      <c r="AL4" s="16">
        <f>IFERROR(__xludf.DUMMYFUNCTION("""COMPUTED_VALUE"""),800.0)</f>
        <v>800</v>
      </c>
      <c r="AM4" s="23">
        <f>IFERROR(__xludf.DUMMYFUNCTION("""COMPUTED_VALUE"""),0.27708333333333335)</f>
        <v>0.2770833333</v>
      </c>
      <c r="AN4" s="16">
        <f>IFERROR(__xludf.DUMMYFUNCTION("""COMPUTED_VALUE"""),-268.0)</f>
        <v>-268</v>
      </c>
      <c r="AO4" s="22"/>
      <c r="AP4" s="47"/>
      <c r="AQ4" s="16"/>
      <c r="AR4" s="23"/>
      <c r="AS4" s="16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</row>
    <row r="5">
      <c r="A5" s="13">
        <f>IFERROR(__xludf.DUMMYFUNCTION("""COMPUTED_VALUE"""),2.0)</f>
        <v>2</v>
      </c>
      <c r="B5" s="14">
        <f>IFERROR(__xludf.DUMMYFUNCTION("""COMPUTED_VALUE"""),205.0)</f>
        <v>205</v>
      </c>
      <c r="C5" s="13" t="str">
        <f>IFERROR(__xludf.DUMMYFUNCTION("""COMPUTED_VALUE"""),"Pomaranče")</f>
        <v>Pomaranče</v>
      </c>
      <c r="D5" s="29" t="str">
        <f>IFERROR(__xludf.DUMMYFUNCTION("""COMPUTED_VALUE"""),"RJZ")</f>
        <v>RJZ</v>
      </c>
      <c r="E5" s="15">
        <f>IFERROR(__xludf.DUMMYFUNCTION("""COMPUTED_VALUE"""),2135.5)</f>
        <v>2135.5</v>
      </c>
      <c r="F5" s="13"/>
      <c r="G5" s="13">
        <f>IFERROR(__xludf.DUMMYFUNCTION("""COMPUTED_VALUE"""),48.5)</f>
        <v>48.5</v>
      </c>
      <c r="H5" s="13">
        <f>IFERROR(__xludf.DUMMYFUNCTION("""COMPUTED_VALUE"""),-150.0)</f>
        <v>-150</v>
      </c>
      <c r="I5" s="17">
        <f>IFERROR(__xludf.DUMMYFUNCTION("""COMPUTED_VALUE"""),0.002013888888888889)</f>
        <v>0.002013888889</v>
      </c>
      <c r="J5" s="30">
        <f>IFERROR(__xludf.DUMMYFUNCTION("""COMPUTED_VALUE"""),0.0)</f>
        <v>0</v>
      </c>
      <c r="K5" s="31">
        <f>IFERROR(__xludf.DUMMYFUNCTION("""COMPUTED_VALUE"""),0.0)</f>
        <v>0</v>
      </c>
      <c r="L5" s="13">
        <f>IFERROR(__xludf.DUMMYFUNCTION("""COMPUTED_VALUE"""),100.0)</f>
        <v>100</v>
      </c>
      <c r="M5" s="13">
        <f>IFERROR(__xludf.DUMMYFUNCTION("""COMPUTED_VALUE"""),52.0)</f>
        <v>52</v>
      </c>
      <c r="N5" s="13">
        <f>IFERROR(__xludf.DUMMYFUNCTION("""COMPUTED_VALUE"""),33.0)</f>
        <v>33</v>
      </c>
      <c r="O5" s="20">
        <f>IFERROR(__xludf.DUMMYFUNCTION("""COMPUTED_VALUE"""),0.21)</f>
        <v>0.21</v>
      </c>
      <c r="P5" s="16">
        <f>IFERROR(__xludf.DUMMYFUNCTION("""COMPUTED_VALUE"""),100.0)</f>
        <v>100</v>
      </c>
      <c r="Q5" s="13">
        <f>IFERROR(__xludf.DUMMYFUNCTION("""COMPUTED_VALUE"""),23.0)</f>
        <v>23</v>
      </c>
      <c r="R5" s="16">
        <f>IFERROR(__xludf.DUMMYFUNCTION("""COMPUTED_VALUE"""),78.0)</f>
        <v>78</v>
      </c>
      <c r="S5" s="27">
        <f>IFERROR(__xludf.DUMMYFUNCTION("""COMPUTED_VALUE"""),30.0)</f>
        <v>30</v>
      </c>
      <c r="T5" s="27">
        <f>IFERROR(__xludf.DUMMYFUNCTION("""COMPUTED_VALUE"""),50.0)</f>
        <v>50</v>
      </c>
      <c r="U5" s="22">
        <f>IFERROR(__xludf.DUMMYFUNCTION("""COMPUTED_VALUE"""),0.011238425925925943)</f>
        <v>0.01123842593</v>
      </c>
      <c r="V5" s="27">
        <f>IFERROR(__xludf.DUMMYFUNCTION("""COMPUTED_VALUE"""),60.0)</f>
        <v>60</v>
      </c>
      <c r="W5" s="16">
        <f>IFERROR(__xludf.DUMMYFUNCTION("""COMPUTED_VALUE"""),1200.0)</f>
        <v>1200</v>
      </c>
      <c r="X5" s="23">
        <f>IFERROR(__xludf.DUMMYFUNCTION("""COMPUTED_VALUE"""),0.3770833333333333)</f>
        <v>0.3770833333</v>
      </c>
      <c r="Y5" s="24">
        <f>IFERROR(__xludf.DUMMYFUNCTION("""COMPUTED_VALUE"""),-336.0)</f>
        <v>-336</v>
      </c>
      <c r="Z5" s="13">
        <f>IFERROR(__xludf.DUMMYFUNCTION("""COMPUTED_VALUE"""),93.0)</f>
        <v>93</v>
      </c>
      <c r="AA5" s="13">
        <f>IFERROR(__xludf.DUMMYFUNCTION("""COMPUTED_VALUE"""),49.0)</f>
        <v>49</v>
      </c>
      <c r="AB5" s="25">
        <f>IFERROR(__xludf.DUMMYFUNCTION("""COMPUTED_VALUE"""),50.0)</f>
        <v>50</v>
      </c>
      <c r="AC5" s="13">
        <f>IFERROR(__xludf.DUMMYFUNCTION("""COMPUTED_VALUE"""),-150.0)</f>
        <v>-150</v>
      </c>
      <c r="AD5" s="26">
        <f>IFERROR(__xludf.DUMMYFUNCTION("""COMPUTED_VALUE"""),0.0012731481481481483)</f>
        <v>0.001273148148</v>
      </c>
      <c r="AE5" s="13">
        <f>IFERROR(__xludf.DUMMYFUNCTION("""COMPUTED_VALUE"""),60.0)</f>
        <v>60</v>
      </c>
      <c r="AF5" s="13">
        <f>IFERROR(__xludf.DUMMYFUNCTION("""COMPUTED_VALUE"""),54.0)</f>
        <v>54</v>
      </c>
      <c r="AG5" s="27">
        <f>IFERROR(__xludf.DUMMYFUNCTION("""COMPUTED_VALUE"""),0.0)</f>
        <v>0</v>
      </c>
      <c r="AH5" s="16">
        <f>IFERROR(__xludf.DUMMYFUNCTION("""COMPUTED_VALUE"""),44.0)</f>
        <v>44</v>
      </c>
      <c r="AI5" s="18">
        <f>IFERROR(__xludf.DUMMYFUNCTION("""COMPUTED_VALUE"""),37.0)</f>
        <v>37</v>
      </c>
      <c r="AJ5" s="22">
        <f>IFERROR(__xludf.DUMMYFUNCTION("""COMPUTED_VALUE"""),0.004027777777777778)</f>
        <v>0.004027777778</v>
      </c>
      <c r="AK5" s="13">
        <f>IFERROR(__xludf.DUMMYFUNCTION("""COMPUTED_VALUE"""),56.0)</f>
        <v>56</v>
      </c>
      <c r="AL5" s="16">
        <f>IFERROR(__xludf.DUMMYFUNCTION("""COMPUTED_VALUE"""),700.0)</f>
        <v>700</v>
      </c>
      <c r="AM5" s="23">
        <f>IFERROR(__xludf.DUMMYFUNCTION("""COMPUTED_VALUE"""),0.23472222222222222)</f>
        <v>0.2347222222</v>
      </c>
      <c r="AN5" s="16">
        <f>IFERROR(__xludf.DUMMYFUNCTION("""COMPUTED_VALUE"""),-146.0)</f>
        <v>-146</v>
      </c>
      <c r="AO5" s="22"/>
      <c r="AP5" s="47"/>
      <c r="AQ5" s="16"/>
      <c r="AR5" s="23"/>
      <c r="AS5" s="16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</row>
    <row r="6">
      <c r="A6" s="13">
        <f>IFERROR(__xludf.DUMMYFUNCTION("""COMPUTED_VALUE"""),3.0)</f>
        <v>3</v>
      </c>
      <c r="B6" s="14">
        <f>IFERROR(__xludf.DUMMYFUNCTION("""COMPUTED_VALUE"""),203.0)</f>
        <v>203</v>
      </c>
      <c r="C6" s="13" t="str">
        <f>IFERROR(__xludf.DUMMYFUNCTION("""COMPUTED_VALUE"""),"Črni zmaji")</f>
        <v>Črni zmaji</v>
      </c>
      <c r="D6" s="29" t="str">
        <f>IFERROR(__xludf.DUMMYFUNCTION("""COMPUTED_VALUE"""),"RR")</f>
        <v>RR</v>
      </c>
      <c r="E6" s="15">
        <f>IFERROR(__xludf.DUMMYFUNCTION("""COMPUTED_VALUE"""),2034.5)</f>
        <v>2034.5</v>
      </c>
      <c r="F6" s="13"/>
      <c r="G6" s="13">
        <f>IFERROR(__xludf.DUMMYFUNCTION("""COMPUTED_VALUE"""),56.5)</f>
        <v>56.5</v>
      </c>
      <c r="H6" s="13">
        <f>IFERROR(__xludf.DUMMYFUNCTION("""COMPUTED_VALUE"""),-180.0)</f>
        <v>-180</v>
      </c>
      <c r="I6" s="17">
        <f>IFERROR(__xludf.DUMMYFUNCTION("""COMPUTED_VALUE"""),0.0025578703703703705)</f>
        <v>0.00255787037</v>
      </c>
      <c r="J6" s="30">
        <f>IFERROR(__xludf.DUMMYFUNCTION("""COMPUTED_VALUE"""),16.0)</f>
        <v>16</v>
      </c>
      <c r="K6" s="31">
        <f>IFERROR(__xludf.DUMMYFUNCTION("""COMPUTED_VALUE"""),54.0)</f>
        <v>54</v>
      </c>
      <c r="L6" s="13">
        <f>IFERROR(__xludf.DUMMYFUNCTION("""COMPUTED_VALUE"""),51.0)</f>
        <v>51</v>
      </c>
      <c r="M6" s="13">
        <f>IFERROR(__xludf.DUMMYFUNCTION("""COMPUTED_VALUE"""),41.0)</f>
        <v>41</v>
      </c>
      <c r="N6" s="13">
        <f>IFERROR(__xludf.DUMMYFUNCTION("""COMPUTED_VALUE"""),23.0)</f>
        <v>23</v>
      </c>
      <c r="O6" s="20">
        <f>IFERROR(__xludf.DUMMYFUNCTION("""COMPUTED_VALUE"""),2.7)</f>
        <v>2.7</v>
      </c>
      <c r="P6" s="16">
        <f>IFERROR(__xludf.DUMMYFUNCTION("""COMPUTED_VALUE"""),0.0)</f>
        <v>0</v>
      </c>
      <c r="Q6" s="13">
        <f>IFERROR(__xludf.DUMMYFUNCTION("""COMPUTED_VALUE"""),31.0)</f>
        <v>31</v>
      </c>
      <c r="R6" s="16">
        <f>IFERROR(__xludf.DUMMYFUNCTION("""COMPUTED_VALUE"""),44.0)</f>
        <v>44</v>
      </c>
      <c r="S6" s="27">
        <f>IFERROR(__xludf.DUMMYFUNCTION("""COMPUTED_VALUE"""),30.0)</f>
        <v>30</v>
      </c>
      <c r="T6" s="27">
        <f>IFERROR(__xludf.DUMMYFUNCTION("""COMPUTED_VALUE"""),50.0)</f>
        <v>50</v>
      </c>
      <c r="U6" s="22">
        <f>IFERROR(__xludf.DUMMYFUNCTION("""COMPUTED_VALUE"""),0.015057870370370317)</f>
        <v>0.01505787037</v>
      </c>
      <c r="V6" s="27">
        <f>IFERROR(__xludf.DUMMYFUNCTION("""COMPUTED_VALUE"""),40.0)</f>
        <v>40</v>
      </c>
      <c r="W6" s="16">
        <f>IFERROR(__xludf.DUMMYFUNCTION("""COMPUTED_VALUE"""),1100.0)</f>
        <v>1100</v>
      </c>
      <c r="X6" s="23">
        <f>IFERROR(__xludf.DUMMYFUNCTION("""COMPUTED_VALUE"""),0.3423611111111111)</f>
        <v>0.3423611111</v>
      </c>
      <c r="Y6" s="24">
        <f>IFERROR(__xludf.DUMMYFUNCTION("""COMPUTED_VALUE"""),-236.0)</f>
        <v>-236</v>
      </c>
      <c r="Z6" s="13">
        <f>IFERROR(__xludf.DUMMYFUNCTION("""COMPUTED_VALUE"""),94.0)</f>
        <v>94</v>
      </c>
      <c r="AA6" s="13">
        <f>IFERROR(__xludf.DUMMYFUNCTION("""COMPUTED_VALUE"""),19.0)</f>
        <v>19</v>
      </c>
      <c r="AB6" s="25">
        <f>IFERROR(__xludf.DUMMYFUNCTION("""COMPUTED_VALUE"""),50.0)</f>
        <v>50</v>
      </c>
      <c r="AC6" s="13">
        <f>IFERROR(__xludf.DUMMYFUNCTION("""COMPUTED_VALUE"""),0.0)</f>
        <v>0</v>
      </c>
      <c r="AD6" s="26">
        <f>IFERROR(__xludf.DUMMYFUNCTION("""COMPUTED_VALUE"""),0.0014351851851851852)</f>
        <v>0.001435185185</v>
      </c>
      <c r="AE6" s="13">
        <f>IFERROR(__xludf.DUMMYFUNCTION("""COMPUTED_VALUE"""),48.0)</f>
        <v>48</v>
      </c>
      <c r="AF6" s="13">
        <f>IFERROR(__xludf.DUMMYFUNCTION("""COMPUTED_VALUE"""),54.0)</f>
        <v>54</v>
      </c>
      <c r="AG6" s="27">
        <f>IFERROR(__xludf.DUMMYFUNCTION("""COMPUTED_VALUE"""),-25.0)</f>
        <v>-25</v>
      </c>
      <c r="AH6" s="16">
        <f>IFERROR(__xludf.DUMMYFUNCTION("""COMPUTED_VALUE"""),41.0)</f>
        <v>41</v>
      </c>
      <c r="AI6" s="18">
        <f>IFERROR(__xludf.DUMMYFUNCTION("""COMPUTED_VALUE"""),35.0)</f>
        <v>35</v>
      </c>
      <c r="AJ6" s="22">
        <f>IFERROR(__xludf.DUMMYFUNCTION("""COMPUTED_VALUE"""),0.006006944444444444)</f>
        <v>0.006006944444</v>
      </c>
      <c r="AK6" s="13">
        <f>IFERROR(__xludf.DUMMYFUNCTION("""COMPUTED_VALUE"""),18.0)</f>
        <v>18</v>
      </c>
      <c r="AL6" s="16">
        <f>IFERROR(__xludf.DUMMYFUNCTION("""COMPUTED_VALUE"""),800.0)</f>
        <v>800</v>
      </c>
      <c r="AM6" s="23">
        <f>IFERROR(__xludf.DUMMYFUNCTION("""COMPUTED_VALUE"""),0.2604166666666667)</f>
        <v>0.2604166667</v>
      </c>
      <c r="AN6" s="16">
        <f>IFERROR(__xludf.DUMMYFUNCTION("""COMPUTED_VALUE"""),-220.0)</f>
        <v>-220</v>
      </c>
      <c r="AO6" s="22"/>
      <c r="AP6" s="47"/>
      <c r="AQ6" s="16"/>
      <c r="AR6" s="23"/>
      <c r="AS6" s="16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</row>
    <row r="7">
      <c r="A7" s="29">
        <f>IFERROR(__xludf.DUMMYFUNCTION("""COMPUTED_VALUE"""),4.0)</f>
        <v>4</v>
      </c>
      <c r="B7" s="14">
        <f>IFERROR(__xludf.DUMMYFUNCTION("""COMPUTED_VALUE"""),202.0)</f>
        <v>202</v>
      </c>
      <c r="C7" s="13" t="str">
        <f>IFERROR(__xludf.DUMMYFUNCTION("""COMPUTED_VALUE"""),"Kakav ob polnoči")</f>
        <v>Kakav ob polnoči</v>
      </c>
      <c r="D7" s="29" t="str">
        <f>IFERROR(__xludf.DUMMYFUNCTION("""COMPUTED_VALUE"""),"RSV")</f>
        <v>RSV</v>
      </c>
      <c r="E7" s="15">
        <f>IFERROR(__xludf.DUMMYFUNCTION("""COMPUTED_VALUE"""),1927.5)</f>
        <v>1927.5</v>
      </c>
      <c r="F7" s="13"/>
      <c r="G7" s="13">
        <f>IFERROR(__xludf.DUMMYFUNCTION("""COMPUTED_VALUE"""),56.5)</f>
        <v>56.5</v>
      </c>
      <c r="H7" s="13">
        <f>IFERROR(__xludf.DUMMYFUNCTION("""COMPUTED_VALUE"""),-330.0)</f>
        <v>-330</v>
      </c>
      <c r="I7" s="17">
        <f>IFERROR(__xludf.DUMMYFUNCTION("""COMPUTED_VALUE"""),0.002777777777777778)</f>
        <v>0.002777777778</v>
      </c>
      <c r="J7" s="30">
        <f>IFERROR(__xludf.DUMMYFUNCTION("""COMPUTED_VALUE"""),0.0)</f>
        <v>0</v>
      </c>
      <c r="K7" s="31">
        <f>IFERROR(__xludf.DUMMYFUNCTION("""COMPUTED_VALUE"""),0.0)</f>
        <v>0</v>
      </c>
      <c r="L7" s="13">
        <f>IFERROR(__xludf.DUMMYFUNCTION("""COMPUTED_VALUE"""),88.0)</f>
        <v>88</v>
      </c>
      <c r="M7" s="13">
        <f>IFERROR(__xludf.DUMMYFUNCTION("""COMPUTED_VALUE"""),45.0)</f>
        <v>45</v>
      </c>
      <c r="N7" s="13">
        <f>IFERROR(__xludf.DUMMYFUNCTION("""COMPUTED_VALUE"""),24.0)</f>
        <v>24</v>
      </c>
      <c r="O7" s="20">
        <f>IFERROR(__xludf.DUMMYFUNCTION("""COMPUTED_VALUE"""),13.1)</f>
        <v>13.1</v>
      </c>
      <c r="P7" s="16">
        <f>IFERROR(__xludf.DUMMYFUNCTION("""COMPUTED_VALUE"""),0.0)</f>
        <v>0</v>
      </c>
      <c r="Q7" s="13">
        <f>IFERROR(__xludf.DUMMYFUNCTION("""COMPUTED_VALUE"""),24.0)</f>
        <v>24</v>
      </c>
      <c r="R7" s="16">
        <f>IFERROR(__xludf.DUMMYFUNCTION("""COMPUTED_VALUE"""),33.0)</f>
        <v>33</v>
      </c>
      <c r="S7" s="27">
        <f>IFERROR(__xludf.DUMMYFUNCTION("""COMPUTED_VALUE"""),30.0)</f>
        <v>30</v>
      </c>
      <c r="T7" s="27">
        <f>IFERROR(__xludf.DUMMYFUNCTION("""COMPUTED_VALUE"""),50.0)</f>
        <v>50</v>
      </c>
      <c r="U7" s="22">
        <f>IFERROR(__xludf.DUMMYFUNCTION("""COMPUTED_VALUE"""),0.011793981481481586)</f>
        <v>0.01179398148</v>
      </c>
      <c r="V7" s="27">
        <f>IFERROR(__xludf.DUMMYFUNCTION("""COMPUTED_VALUE"""),57.0)</f>
        <v>57</v>
      </c>
      <c r="W7" s="16">
        <f>IFERROR(__xludf.DUMMYFUNCTION("""COMPUTED_VALUE"""),1200.0)</f>
        <v>1200</v>
      </c>
      <c r="X7" s="23">
        <f>IFERROR(__xludf.DUMMYFUNCTION("""COMPUTED_VALUE"""),0.3423611111111111)</f>
        <v>0.3423611111</v>
      </c>
      <c r="Y7" s="24">
        <f>IFERROR(__xludf.DUMMYFUNCTION("""COMPUTED_VALUE"""),-236.0)</f>
        <v>-236</v>
      </c>
      <c r="Z7" s="13">
        <f>IFERROR(__xludf.DUMMYFUNCTION("""COMPUTED_VALUE"""),97.0)</f>
        <v>97</v>
      </c>
      <c r="AA7" s="13">
        <f>IFERROR(__xludf.DUMMYFUNCTION("""COMPUTED_VALUE"""),28.0)</f>
        <v>28</v>
      </c>
      <c r="AB7" s="25">
        <f>IFERROR(__xludf.DUMMYFUNCTION("""COMPUTED_VALUE"""),50.0)</f>
        <v>50</v>
      </c>
      <c r="AC7" s="13">
        <f>IFERROR(__xludf.DUMMYFUNCTION("""COMPUTED_VALUE"""),-90.0)</f>
        <v>-90</v>
      </c>
      <c r="AD7" s="26">
        <f>IFERROR(__xludf.DUMMYFUNCTION("""COMPUTED_VALUE"""),0.0020486111111111113)</f>
        <v>0.002048611111</v>
      </c>
      <c r="AE7" s="13">
        <f>IFERROR(__xludf.DUMMYFUNCTION("""COMPUTED_VALUE"""),3.0)</f>
        <v>3</v>
      </c>
      <c r="AF7" s="13">
        <f>IFERROR(__xludf.DUMMYFUNCTION("""COMPUTED_VALUE"""),51.0)</f>
        <v>51</v>
      </c>
      <c r="AG7" s="27">
        <f>IFERROR(__xludf.DUMMYFUNCTION("""COMPUTED_VALUE"""),0.0)</f>
        <v>0</v>
      </c>
      <c r="AH7" s="16">
        <f>IFERROR(__xludf.DUMMYFUNCTION("""COMPUTED_VALUE"""),24.0)</f>
        <v>24</v>
      </c>
      <c r="AI7" s="18">
        <f>IFERROR(__xludf.DUMMYFUNCTION("""COMPUTED_VALUE"""),39.0)</f>
        <v>39</v>
      </c>
      <c r="AJ7" s="22">
        <f>IFERROR(__xludf.DUMMYFUNCTION("""COMPUTED_VALUE"""),0.006342592592592592)</f>
        <v>0.006342592593</v>
      </c>
      <c r="AK7" s="13">
        <f>IFERROR(__xludf.DUMMYFUNCTION("""COMPUTED_VALUE"""),12.0)</f>
        <v>12</v>
      </c>
      <c r="AL7" s="16">
        <f>IFERROR(__xludf.DUMMYFUNCTION("""COMPUTED_VALUE"""),800.0)</f>
        <v>800</v>
      </c>
      <c r="AM7" s="23">
        <f>IFERROR(__xludf.DUMMYFUNCTION("""COMPUTED_VALUE"""),0.22847222222222222)</f>
        <v>0.2284722222</v>
      </c>
      <c r="AN7" s="16">
        <f>IFERROR(__xludf.DUMMYFUNCTION("""COMPUTED_VALUE"""),-128.0)</f>
        <v>-128</v>
      </c>
      <c r="AO7" s="22"/>
      <c r="AP7" s="47"/>
      <c r="AQ7" s="16"/>
      <c r="AR7" s="23"/>
      <c r="AS7" s="16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</row>
    <row r="8">
      <c r="A8" s="29">
        <f>IFERROR(__xludf.DUMMYFUNCTION("""COMPUTED_VALUE"""),5.0)</f>
        <v>5</v>
      </c>
      <c r="B8" s="14">
        <f>IFERROR(__xludf.DUMMYFUNCTION("""COMPUTED_VALUE"""),201.0)</f>
        <v>201</v>
      </c>
      <c r="C8" s="13" t="str">
        <f>IFERROR(__xludf.DUMMYFUNCTION("""COMPUTED_VALUE"""),"Fadli in Alina")</f>
        <v>Fadli in Alina</v>
      </c>
      <c r="D8" s="29" t="str">
        <f>IFERROR(__xludf.DUMMYFUNCTION("""COMPUTED_VALUE"""),"RMT")</f>
        <v>RMT</v>
      </c>
      <c r="E8" s="15">
        <f>IFERROR(__xludf.DUMMYFUNCTION("""COMPUTED_VALUE"""),1287.0)</f>
        <v>1287</v>
      </c>
      <c r="F8" s="13"/>
      <c r="G8" s="13">
        <f>IFERROR(__xludf.DUMMYFUNCTION("""COMPUTED_VALUE"""),23.0)</f>
        <v>23</v>
      </c>
      <c r="H8" s="13">
        <f>IFERROR(__xludf.DUMMYFUNCTION("""COMPUTED_VALUE"""),-360.0)</f>
        <v>-360</v>
      </c>
      <c r="I8" s="17">
        <f>IFERROR(__xludf.DUMMYFUNCTION("""COMPUTED_VALUE"""),0.0028935185185185184)</f>
        <v>0.002893518519</v>
      </c>
      <c r="J8" s="30">
        <f>IFERROR(__xludf.DUMMYFUNCTION("""COMPUTED_VALUE"""),0.0)</f>
        <v>0</v>
      </c>
      <c r="K8" s="31">
        <f>IFERROR(__xludf.DUMMYFUNCTION("""COMPUTED_VALUE"""),0.0)</f>
        <v>0</v>
      </c>
      <c r="L8" s="13">
        <f>IFERROR(__xludf.DUMMYFUNCTION("""COMPUTED_VALUE"""),0.0)</f>
        <v>0</v>
      </c>
      <c r="M8" s="13">
        <f>IFERROR(__xludf.DUMMYFUNCTION("""COMPUTED_VALUE"""),10.0)</f>
        <v>10</v>
      </c>
      <c r="N8" s="13"/>
      <c r="O8" s="20">
        <f>IFERROR(__xludf.DUMMYFUNCTION("""COMPUTED_VALUE"""),9.0)</f>
        <v>9</v>
      </c>
      <c r="P8" s="16">
        <f>IFERROR(__xludf.DUMMYFUNCTION("""COMPUTED_VALUE"""),0.0)</f>
        <v>0</v>
      </c>
      <c r="Q8" s="13">
        <f>IFERROR(__xludf.DUMMYFUNCTION("""COMPUTED_VALUE"""),0.0)</f>
        <v>0</v>
      </c>
      <c r="R8" s="16"/>
      <c r="S8" s="27">
        <f>IFERROR(__xludf.DUMMYFUNCTION("""COMPUTED_VALUE"""),0.0)</f>
        <v>0</v>
      </c>
      <c r="T8" s="27">
        <f>IFERROR(__xludf.DUMMYFUNCTION("""COMPUTED_VALUE"""),50.0)</f>
        <v>50</v>
      </c>
      <c r="U8" s="22">
        <f>IFERROR(__xludf.DUMMYFUNCTION("""COMPUTED_VALUE"""),0.02099537037037036)</f>
        <v>0.02099537037</v>
      </c>
      <c r="V8" s="27">
        <f>IFERROR(__xludf.DUMMYFUNCTION("""COMPUTED_VALUE"""),8.0)</f>
        <v>8</v>
      </c>
      <c r="W8" s="16">
        <f>IFERROR(__xludf.DUMMYFUNCTION("""COMPUTED_VALUE"""),1200.0)</f>
        <v>1200</v>
      </c>
      <c r="X8" s="23">
        <f>IFERROR(__xludf.DUMMYFUNCTION("""COMPUTED_VALUE"""),0.33402777777777776)</f>
        <v>0.3340277778</v>
      </c>
      <c r="Y8" s="24">
        <f>IFERROR(__xludf.DUMMYFUNCTION("""COMPUTED_VALUE"""),-212.0)</f>
        <v>-212</v>
      </c>
      <c r="Z8" s="13">
        <f>IFERROR(__xludf.DUMMYFUNCTION("""COMPUTED_VALUE"""),72.0)</f>
        <v>72</v>
      </c>
      <c r="AA8" s="13">
        <f>IFERROR(__xludf.DUMMYFUNCTION("""COMPUTED_VALUE"""),16.0)</f>
        <v>16</v>
      </c>
      <c r="AB8" s="25">
        <f>IFERROR(__xludf.DUMMYFUNCTION("""COMPUTED_VALUE"""),50.0)</f>
        <v>50</v>
      </c>
      <c r="AC8" s="13">
        <f>IFERROR(__xludf.DUMMYFUNCTION("""COMPUTED_VALUE"""),-210.0)</f>
        <v>-210</v>
      </c>
      <c r="AD8" s="26">
        <f>IFERROR(__xludf.DUMMYFUNCTION("""COMPUTED_VALUE"""),0.0020833333333333333)</f>
        <v>0.002083333333</v>
      </c>
      <c r="AE8" s="13">
        <f>IFERROR(__xludf.DUMMYFUNCTION("""COMPUTED_VALUE"""),0.0)</f>
        <v>0</v>
      </c>
      <c r="AF8" s="13">
        <f>IFERROR(__xludf.DUMMYFUNCTION("""COMPUTED_VALUE"""),0.0)</f>
        <v>0</v>
      </c>
      <c r="AG8" s="27">
        <f>IFERROR(__xludf.DUMMYFUNCTION("""COMPUTED_VALUE"""),-30.0)</f>
        <v>-30</v>
      </c>
      <c r="AH8" s="16">
        <f>IFERROR(__xludf.DUMMYFUNCTION("""COMPUTED_VALUE"""),0.0)</f>
        <v>0</v>
      </c>
      <c r="AI8" s="18">
        <f>IFERROR(__xludf.DUMMYFUNCTION("""COMPUTED_VALUE"""),30.0)</f>
        <v>30</v>
      </c>
      <c r="AJ8" s="22">
        <f>IFERROR(__xludf.DUMMYFUNCTION("""COMPUTED_VALUE"""),0.008344907407407407)</f>
        <v>0.008344907407</v>
      </c>
      <c r="AK8" s="13">
        <f>IFERROR(__xludf.DUMMYFUNCTION("""COMPUTED_VALUE"""),0.0)</f>
        <v>0</v>
      </c>
      <c r="AL8" s="16">
        <f>IFERROR(__xludf.DUMMYFUNCTION("""COMPUTED_VALUE"""),800.0)</f>
        <v>800</v>
      </c>
      <c r="AM8" s="23">
        <f>IFERROR(__xludf.DUMMYFUNCTION("""COMPUTED_VALUE"""),0.23958333333333334)</f>
        <v>0.2395833333</v>
      </c>
      <c r="AN8" s="16">
        <f>IFERROR(__xludf.DUMMYFUNCTION("""COMPUTED_VALUE"""),-160.0)</f>
        <v>-160</v>
      </c>
      <c r="AO8" s="22"/>
      <c r="AP8" s="47"/>
      <c r="AQ8" s="16"/>
      <c r="AR8" s="23"/>
      <c r="AS8" s="16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</row>
    <row r="9">
      <c r="A9" s="40"/>
      <c r="B9" s="40"/>
      <c r="C9" s="40" t="s">
        <v>39</v>
      </c>
      <c r="D9" s="40"/>
      <c r="E9" s="40">
        <f>SUM(F9:W9,Z9:AL9)</f>
        <v>3735</v>
      </c>
      <c r="F9" s="40"/>
      <c r="G9" s="40">
        <v>125.0</v>
      </c>
      <c r="H9" s="40"/>
      <c r="I9" s="41"/>
      <c r="J9" s="40">
        <v>60.0</v>
      </c>
      <c r="K9" s="42">
        <v>60.0</v>
      </c>
      <c r="L9" s="40">
        <v>200.0</v>
      </c>
      <c r="M9" s="40">
        <v>60.0</v>
      </c>
      <c r="N9" s="40">
        <v>100.0</v>
      </c>
      <c r="O9" s="40"/>
      <c r="P9" s="40">
        <v>100.0</v>
      </c>
      <c r="Q9" s="40">
        <v>80.0</v>
      </c>
      <c r="R9" s="40">
        <v>150.0</v>
      </c>
      <c r="S9" s="40">
        <v>30.0</v>
      </c>
      <c r="T9" s="40">
        <v>50.0</v>
      </c>
      <c r="U9" s="40"/>
      <c r="V9" s="40">
        <v>60.0</v>
      </c>
      <c r="W9" s="40">
        <v>1200.0</v>
      </c>
      <c r="X9" s="43">
        <v>0.27708333333333335</v>
      </c>
      <c r="Y9" s="42"/>
      <c r="Z9" s="40">
        <v>100.0</v>
      </c>
      <c r="AA9" s="40">
        <v>20.0</v>
      </c>
      <c r="AB9" s="42">
        <v>50.0</v>
      </c>
      <c r="AC9" s="40"/>
      <c r="AD9" s="40"/>
      <c r="AE9" s="40">
        <v>60.0</v>
      </c>
      <c r="AF9" s="40">
        <v>60.0</v>
      </c>
      <c r="AG9" s="40"/>
      <c r="AH9" s="40">
        <v>150.0</v>
      </c>
      <c r="AI9" s="40">
        <v>60.0</v>
      </c>
      <c r="AJ9" s="40"/>
      <c r="AK9" s="40">
        <v>60.0</v>
      </c>
      <c r="AL9" s="40">
        <v>900.0</v>
      </c>
      <c r="AM9" s="43">
        <v>0.20555555555555555</v>
      </c>
      <c r="AN9" s="40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</row>
    <row r="10">
      <c r="A10" s="28"/>
      <c r="B10" s="28"/>
      <c r="C10" s="44" t="s">
        <v>40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H12" s="28"/>
      <c r="AI12" s="28"/>
      <c r="AJ12" s="28"/>
      <c r="AK12" s="28"/>
      <c r="AO12" s="28"/>
      <c r="AP12" s="28"/>
      <c r="AS12" s="28"/>
    </row>
    <row r="1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  <row r="1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</row>
    <row r="3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</row>
    <row r="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</row>
    <row r="3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</row>
    <row r="38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</row>
    <row r="4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</row>
    <row r="49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</row>
    <row r="5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</row>
    <row r="5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</row>
    <row r="5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</row>
    <row r="5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</row>
    <row r="5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</row>
    <row r="56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</row>
    <row r="5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</row>
    <row r="58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</row>
    <row r="59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</row>
    <row r="6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</row>
    <row r="6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</row>
    <row r="6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</row>
    <row r="6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</row>
    <row r="6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</row>
    <row r="6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</row>
    <row r="66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</row>
    <row r="6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</row>
    <row r="6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</row>
    <row r="69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</row>
    <row r="7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</row>
    <row r="7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</row>
    <row r="7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</row>
    <row r="7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</row>
    <row r="7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</row>
    <row r="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</row>
    <row r="7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</row>
    <row r="7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</row>
    <row r="7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</row>
    <row r="79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</row>
    <row r="8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</row>
    <row r="8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</row>
    <row r="8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</row>
    <row r="8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</row>
    <row r="8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</row>
    <row r="8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</row>
    <row r="89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</row>
    <row r="9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</row>
    <row r="9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</row>
    <row r="9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</row>
    <row r="9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</row>
    <row r="9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</row>
    <row r="9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</row>
    <row r="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</row>
    <row r="9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</row>
    <row r="9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</row>
    <row r="10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</row>
    <row r="10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</row>
    <row r="10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</row>
    <row r="10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</row>
    <row r="1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</row>
    <row r="10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</row>
    <row r="10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</row>
    <row r="10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</row>
    <row r="10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</row>
    <row r="109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</row>
    <row r="11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</row>
    <row r="1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</row>
    <row r="1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</row>
    <row r="11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</row>
    <row r="1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</row>
    <row r="1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</row>
    <row r="1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</row>
    <row r="11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</row>
    <row r="1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</row>
    <row r="119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</row>
    <row r="12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</row>
    <row r="12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</row>
    <row r="1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</row>
    <row r="1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</row>
    <row r="12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</row>
    <row r="1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</row>
    <row r="12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</row>
    <row r="1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</row>
    <row r="1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</row>
    <row r="129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</row>
    <row r="13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</row>
    <row r="13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</row>
    <row r="13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</row>
    <row r="13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</row>
    <row r="13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</row>
    <row r="1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</row>
    <row r="13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</row>
    <row r="13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</row>
    <row r="13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</row>
    <row r="139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</row>
    <row r="14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</row>
    <row r="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</row>
    <row r="14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</row>
    <row r="14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</row>
    <row r="14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</row>
    <row r="1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</row>
    <row r="14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</row>
    <row r="14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</row>
    <row r="14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</row>
    <row r="149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</row>
    <row r="15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</row>
    <row r="15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</row>
    <row r="15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</row>
    <row r="15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</row>
    <row r="15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</row>
    <row r="15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</row>
    <row r="15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</row>
    <row r="15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</row>
    <row r="15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</row>
    <row r="159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</row>
    <row r="1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</row>
    <row r="16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</row>
    <row r="16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</row>
    <row r="16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</row>
    <row r="16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</row>
    <row r="16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</row>
    <row r="16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</row>
    <row r="16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</row>
    <row r="16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</row>
    <row r="169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</row>
    <row r="17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</row>
    <row r="17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</row>
    <row r="17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</row>
    <row r="17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</row>
    <row r="17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</row>
    <row r="17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</row>
    <row r="17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</row>
    <row r="17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</row>
    <row r="17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</row>
    <row r="179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</row>
    <row r="18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</row>
    <row r="18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</row>
    <row r="18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</row>
    <row r="18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</row>
    <row r="18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</row>
    <row r="18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</row>
    <row r="18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</row>
    <row r="18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</row>
    <row r="18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</row>
    <row r="189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</row>
    <row r="19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</row>
    <row r="19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</row>
    <row r="19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</row>
    <row r="19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</row>
    <row r="19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</row>
    <row r="19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</row>
    <row r="19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</row>
    <row r="19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</row>
    <row r="19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</row>
    <row r="199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</row>
    <row r="20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</row>
    <row r="20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</row>
    <row r="20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</row>
    <row r="20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</row>
    <row r="2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</row>
    <row r="20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</row>
    <row r="20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</row>
    <row r="20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</row>
    <row r="20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</row>
    <row r="209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</row>
    <row r="21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</row>
    <row r="21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</row>
    <row r="21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</row>
    <row r="21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</row>
    <row r="21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</row>
    <row r="2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</row>
    <row r="2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</row>
    <row r="21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</row>
    <row r="2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</row>
    <row r="219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</row>
    <row r="22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</row>
    <row r="22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</row>
    <row r="22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</row>
    <row r="2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</row>
    <row r="22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</row>
    <row r="2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</row>
    <row r="22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</row>
    <row r="2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</row>
    <row r="22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</row>
    <row r="229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</row>
    <row r="23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</row>
    <row r="23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</row>
    <row r="23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</row>
    <row r="2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</row>
    <row r="27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</row>
    <row r="279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</row>
    <row r="97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</row>
    <row r="97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</row>
    <row r="97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</row>
    <row r="979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</row>
    <row r="980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</row>
    <row r="98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</row>
    <row r="98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</row>
    <row r="98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</row>
    <row r="98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</row>
    <row r="98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</row>
    <row r="986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</row>
    <row r="987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</row>
    <row r="98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</row>
    <row r="989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</row>
    <row r="990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</row>
    <row r="99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</row>
  </sheetData>
  <mergeCells count="33">
    <mergeCell ref="H2:H3"/>
    <mergeCell ref="I2:K2"/>
    <mergeCell ref="AA2:AA3"/>
    <mergeCell ref="AB2:AB3"/>
    <mergeCell ref="AC2:AC3"/>
    <mergeCell ref="AD2:AF2"/>
    <mergeCell ref="AG2:AG3"/>
    <mergeCell ref="AH2:AH3"/>
    <mergeCell ref="AI2:AI3"/>
    <mergeCell ref="AJ2:AK2"/>
    <mergeCell ref="AL2:AL3"/>
    <mergeCell ref="AM2:AN2"/>
    <mergeCell ref="A1:E1"/>
    <mergeCell ref="F1:AN1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P2"/>
    <mergeCell ref="Q2:Q3"/>
    <mergeCell ref="R2:R3"/>
    <mergeCell ref="S2:S3"/>
    <mergeCell ref="T2:T3"/>
    <mergeCell ref="U2:V2"/>
    <mergeCell ref="W2:W3"/>
    <mergeCell ref="X2:Y2"/>
    <mergeCell ref="Z2:Z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5.0" topLeftCell="F1" activePane="topRight" state="frozen"/>
      <selection activeCell="G2" sqref="G2" pane="topRight"/>
    </sheetView>
  </sheetViews>
  <sheetFormatPr customHeight="1" defaultColWidth="12.63" defaultRowHeight="15.75"/>
  <cols>
    <col customWidth="1" min="1" max="1" width="3.88"/>
    <col customWidth="1" min="2" max="2" width="9.63"/>
    <col customWidth="1" min="3" max="3" width="22.13"/>
    <col customWidth="1" min="4" max="4" width="9.13"/>
    <col customWidth="1" min="5" max="5" width="5.88"/>
    <col customWidth="1" min="6" max="6" width="7.75"/>
    <col customWidth="1" min="7" max="7" width="8.0"/>
    <col customWidth="1" min="8" max="8" width="9.0"/>
    <col customWidth="1" min="9" max="9" width="5.5"/>
    <col customWidth="1" min="10" max="10" width="10.13"/>
    <col customWidth="1" min="11" max="11" width="8.5"/>
    <col customWidth="1" min="12" max="12" width="8.25"/>
    <col customWidth="1" min="13" max="13" width="7.88"/>
    <col customWidth="1" min="14" max="14" width="6.0"/>
    <col customWidth="1" min="15" max="15" width="9.25"/>
    <col customWidth="1" min="16" max="16" width="8.75"/>
    <col customWidth="1" min="17" max="17" width="8.13"/>
    <col customWidth="1" min="18" max="18" width="6.25"/>
    <col customWidth="1" min="19" max="19" width="6.0"/>
    <col customWidth="1" min="20" max="20" width="6.25"/>
    <col customWidth="1" min="21" max="21" width="5.5"/>
    <col customWidth="1" min="22" max="22" width="9.5"/>
    <col customWidth="1" min="23" max="23" width="10.0"/>
    <col customWidth="1" min="24" max="28" width="7.0"/>
    <col customWidth="1" min="29" max="29" width="10.38"/>
    <col customWidth="1" min="30" max="30" width="5.63"/>
    <col customWidth="1" min="31" max="31" width="10.38"/>
    <col customWidth="1" min="32" max="32" width="8.75"/>
    <col customWidth="1" min="33" max="33" width="6.25"/>
    <col customWidth="1" min="34" max="34" width="9.0"/>
    <col customWidth="1" min="35" max="35" width="6.25"/>
    <col customWidth="1" min="36" max="36" width="7.13"/>
    <col customWidth="1" min="37" max="37" width="8.5"/>
    <col customWidth="1" min="38" max="38" width="8.75"/>
    <col customWidth="1" min="39" max="39" width="7.25"/>
    <col customWidth="1" min="40" max="40" width="6.25"/>
  </cols>
  <sheetData>
    <row r="1" ht="27.75" customHeight="1">
      <c r="A1" s="1" t="s">
        <v>42</v>
      </c>
      <c r="F1" s="2"/>
      <c r="AN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 t="s">
        <v>6</v>
      </c>
      <c r="G2" s="2" t="s">
        <v>7</v>
      </c>
      <c r="H2" s="2" t="s">
        <v>8</v>
      </c>
      <c r="I2" s="2" t="s">
        <v>9</v>
      </c>
      <c r="K2" s="3"/>
      <c r="L2" s="2" t="s">
        <v>10</v>
      </c>
      <c r="M2" s="2" t="s">
        <v>11</v>
      </c>
      <c r="N2" s="2" t="s">
        <v>12</v>
      </c>
      <c r="O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W2" s="2" t="s">
        <v>19</v>
      </c>
      <c r="X2" s="2" t="s">
        <v>20</v>
      </c>
      <c r="Y2" s="3"/>
      <c r="Z2" s="2" t="s">
        <v>21</v>
      </c>
      <c r="AA2" s="2" t="s">
        <v>22</v>
      </c>
      <c r="AB2" s="6" t="s">
        <v>23</v>
      </c>
      <c r="AC2" s="2" t="s">
        <v>24</v>
      </c>
      <c r="AD2" s="2" t="s">
        <v>25</v>
      </c>
      <c r="AG2" s="2" t="s">
        <v>26</v>
      </c>
      <c r="AH2" s="2" t="s">
        <v>27</v>
      </c>
      <c r="AI2" s="2" t="s">
        <v>28</v>
      </c>
      <c r="AJ2" s="2" t="s">
        <v>29</v>
      </c>
      <c r="AL2" s="2" t="s">
        <v>30</v>
      </c>
      <c r="AM2" s="2" t="s">
        <v>31</v>
      </c>
      <c r="AN2" s="3"/>
    </row>
    <row r="3">
      <c r="A3" s="7"/>
      <c r="B3" s="7"/>
      <c r="C3" s="7"/>
      <c r="D3" s="7"/>
      <c r="E3" s="7"/>
      <c r="F3" s="7"/>
      <c r="G3" s="7"/>
      <c r="H3" s="7"/>
      <c r="I3" s="8" t="s">
        <v>32</v>
      </c>
      <c r="J3" s="9" t="s">
        <v>33</v>
      </c>
      <c r="K3" s="10" t="s">
        <v>34</v>
      </c>
      <c r="L3" s="7"/>
      <c r="M3" s="7"/>
      <c r="N3" s="7"/>
      <c r="O3" s="8" t="s">
        <v>35</v>
      </c>
      <c r="P3" s="11" t="s">
        <v>36</v>
      </c>
      <c r="Q3" s="7"/>
      <c r="R3" s="7"/>
      <c r="S3" s="7"/>
      <c r="T3" s="7"/>
      <c r="U3" s="8" t="s">
        <v>37</v>
      </c>
      <c r="V3" s="11" t="s">
        <v>36</v>
      </c>
      <c r="W3" s="7"/>
      <c r="X3" s="8" t="s">
        <v>37</v>
      </c>
      <c r="Y3" s="10" t="s">
        <v>38</v>
      </c>
      <c r="Z3" s="7"/>
      <c r="AA3" s="7"/>
      <c r="AB3" s="12"/>
      <c r="AC3" s="7"/>
      <c r="AD3" s="8" t="s">
        <v>32</v>
      </c>
      <c r="AE3" s="9" t="s">
        <v>33</v>
      </c>
      <c r="AF3" s="11" t="s">
        <v>34</v>
      </c>
      <c r="AG3" s="7"/>
      <c r="AH3" s="7"/>
      <c r="AI3" s="7"/>
      <c r="AJ3" s="8" t="s">
        <v>37</v>
      </c>
      <c r="AK3" s="11" t="s">
        <v>36</v>
      </c>
      <c r="AL3" s="7"/>
      <c r="AM3" s="8" t="s">
        <v>37</v>
      </c>
      <c r="AN3" s="10" t="s">
        <v>38</v>
      </c>
    </row>
    <row r="4">
      <c r="A4" s="13">
        <f>IFERROR(__xludf.DUMMYFUNCTION("IMPORTRANGE(""https://docs.google.com/spreadsheets/d/1kRlad7fpRS9Si5VxF8pPd6ThyBXwi7PQn5GFl4RF7qU/edit?gid=336901186#gid=336901186"", ""Gm!A34:AN43"")"),1.0)</f>
        <v>1</v>
      </c>
      <c r="B4" s="14">
        <f>IFERROR(__xludf.DUMMYFUNCTION("""COMPUTED_VALUE"""),310.0)</f>
        <v>310</v>
      </c>
      <c r="C4" s="13" t="str">
        <f>IFERROR(__xludf.DUMMYFUNCTION("""COMPUTED_VALUE"""),"Osli")</f>
        <v>Osli</v>
      </c>
      <c r="D4" s="13" t="str">
        <f>IFERROR(__xludf.DUMMYFUNCTION("""COMPUTED_VALUE"""),"RMT")</f>
        <v>RMT</v>
      </c>
      <c r="E4" s="15">
        <f>IFERROR(__xludf.DUMMYFUNCTION("""COMPUTED_VALUE"""),3786.5)</f>
        <v>3786.5</v>
      </c>
      <c r="F4" s="16"/>
      <c r="G4" s="13">
        <f>IFERROR(__xludf.DUMMYFUNCTION("""COMPUTED_VALUE"""),93.5)</f>
        <v>93.5</v>
      </c>
      <c r="H4" s="13">
        <f>IFERROR(__xludf.DUMMYFUNCTION("""COMPUTED_VALUE"""),-120.0)</f>
        <v>-120</v>
      </c>
      <c r="I4" s="17">
        <f>IFERROR(__xludf.DUMMYFUNCTION("""COMPUTED_VALUE"""),0.0017592592592592592)</f>
        <v>0.001759259259</v>
      </c>
      <c r="J4" s="18">
        <f>IFERROR(__xludf.DUMMYFUNCTION("""COMPUTED_VALUE"""),36.0)</f>
        <v>36</v>
      </c>
      <c r="K4" s="19">
        <f>IFERROR(__xludf.DUMMYFUNCTION("""COMPUTED_VALUE"""),51.0)</f>
        <v>51</v>
      </c>
      <c r="L4" s="16">
        <f>IFERROR(__xludf.DUMMYFUNCTION("""COMPUTED_VALUE"""),182.0)</f>
        <v>182</v>
      </c>
      <c r="M4" s="13">
        <f>IFERROR(__xludf.DUMMYFUNCTION("""COMPUTED_VALUE"""),50.0)</f>
        <v>50</v>
      </c>
      <c r="N4" s="13">
        <f>IFERROR(__xludf.DUMMYFUNCTION("""COMPUTED_VALUE"""),67.0)</f>
        <v>67</v>
      </c>
      <c r="O4" s="20">
        <f>IFERROR(__xludf.DUMMYFUNCTION("""COMPUTED_VALUE"""),3.18)</f>
        <v>3.18</v>
      </c>
      <c r="P4" s="21">
        <f>IFERROR(__xludf.DUMMYFUNCTION("""COMPUTED_VALUE"""),0.0)</f>
        <v>0</v>
      </c>
      <c r="Q4" s="13">
        <f>IFERROR(__xludf.DUMMYFUNCTION("""COMPUTED_VALUE"""),18.0)</f>
        <v>18</v>
      </c>
      <c r="R4" s="16">
        <f>IFERROR(__xludf.DUMMYFUNCTION("""COMPUTED_VALUE"""),102.0)</f>
        <v>102</v>
      </c>
      <c r="S4" s="16">
        <f>IFERROR(__xludf.DUMMYFUNCTION("""COMPUTED_VALUE"""),30.0)</f>
        <v>30</v>
      </c>
      <c r="T4" s="16">
        <f>IFERROR(__xludf.DUMMYFUNCTION("""COMPUTED_VALUE"""),50.0)</f>
        <v>50</v>
      </c>
      <c r="U4" s="22">
        <f>IFERROR(__xludf.DUMMYFUNCTION("""COMPUTED_VALUE"""),0.005185185185185182)</f>
        <v>0.005185185185</v>
      </c>
      <c r="V4" s="16">
        <f>IFERROR(__xludf.DUMMYFUNCTION("""COMPUTED_VALUE"""),60.0)</f>
        <v>60</v>
      </c>
      <c r="W4" s="16">
        <f>IFERROR(__xludf.DUMMYFUNCTION("""COMPUTED_VALUE"""),1700.0)</f>
        <v>1700</v>
      </c>
      <c r="X4" s="23">
        <f>IFERROR(__xludf.DUMMYFUNCTION("""COMPUTED_VALUE"""),0.3034722222222222)</f>
        <v>0.3034722222</v>
      </c>
      <c r="Y4" s="24">
        <f>IFERROR(__xludf.DUMMYFUNCTION("""COMPUTED_VALUE"""),-34.0)</f>
        <v>-34</v>
      </c>
      <c r="Z4" s="13">
        <f>IFERROR(__xludf.DUMMYFUNCTION("""COMPUTED_VALUE"""),91.0)</f>
        <v>91</v>
      </c>
      <c r="AA4" s="13">
        <f>IFERROR(__xludf.DUMMYFUNCTION("""COMPUTED_VALUE"""),29.0)</f>
        <v>29</v>
      </c>
      <c r="AB4" s="25">
        <f>IFERROR(__xludf.DUMMYFUNCTION("""COMPUTED_VALUE"""),50.0)</f>
        <v>50</v>
      </c>
      <c r="AC4" s="13">
        <f>IFERROR(__xludf.DUMMYFUNCTION("""COMPUTED_VALUE"""),-60.0)</f>
        <v>-60</v>
      </c>
      <c r="AD4" s="26">
        <f>IFERROR(__xludf.DUMMYFUNCTION("""COMPUTED_VALUE"""),9.25925925925926E-4)</f>
        <v>0.0009259259259</v>
      </c>
      <c r="AE4" s="13">
        <f>IFERROR(__xludf.DUMMYFUNCTION("""COMPUTED_VALUE"""),45.0)</f>
        <v>45</v>
      </c>
      <c r="AF4" s="13">
        <f>IFERROR(__xludf.DUMMYFUNCTION("""COMPUTED_VALUE"""),42.0)</f>
        <v>42</v>
      </c>
      <c r="AG4" s="27">
        <f>IFERROR(__xludf.DUMMYFUNCTION("""COMPUTED_VALUE"""),-25.0)</f>
        <v>-25</v>
      </c>
      <c r="AH4" s="16">
        <f>IFERROR(__xludf.DUMMYFUNCTION("""COMPUTED_VALUE"""),138.0)</f>
        <v>138</v>
      </c>
      <c r="AI4" s="18">
        <f>IFERROR(__xludf.DUMMYFUNCTION("""COMPUTED_VALUE"""),52.0)</f>
        <v>52</v>
      </c>
      <c r="AJ4" s="22">
        <f>IFERROR(__xludf.DUMMYFUNCTION("""COMPUTED_VALUE"""),0.003946759259259259)</f>
        <v>0.003946759259</v>
      </c>
      <c r="AK4" s="13">
        <f>IFERROR(__xludf.DUMMYFUNCTION("""COMPUTED_VALUE"""),47.0)</f>
        <v>47</v>
      </c>
      <c r="AL4" s="16">
        <f>IFERROR(__xludf.DUMMYFUNCTION("""COMPUTED_VALUE"""),1100.0)</f>
        <v>1100</v>
      </c>
      <c r="AM4" s="23">
        <f>IFERROR(__xludf.DUMMYFUNCTION("""COMPUTED_VALUE"""),0.2013888888888889)</f>
        <v>0.2013888889</v>
      </c>
      <c r="AN4" s="16">
        <f>IFERROR(__xludf.DUMMYFUNCTION("""COMPUTED_VALUE"""),-8.0)</f>
        <v>-8</v>
      </c>
      <c r="AO4" s="28"/>
      <c r="AP4" s="28"/>
      <c r="AQ4" s="28"/>
      <c r="AR4" s="28"/>
      <c r="AS4" s="28"/>
      <c r="AT4" s="28"/>
      <c r="AU4" s="28"/>
      <c r="AV4" s="28"/>
      <c r="AW4" s="28"/>
      <c r="AX4" s="28"/>
    </row>
    <row r="5">
      <c r="A5" s="13">
        <f>IFERROR(__xludf.DUMMYFUNCTION("""COMPUTED_VALUE"""),2.0)</f>
        <v>2</v>
      </c>
      <c r="B5" s="14">
        <f>IFERROR(__xludf.DUMMYFUNCTION("""COMPUTED_VALUE"""),306.0)</f>
        <v>306</v>
      </c>
      <c r="C5" s="13" t="str">
        <f>IFERROR(__xludf.DUMMYFUNCTION("""COMPUTED_VALUE"""),"Krtki")</f>
        <v>Krtki</v>
      </c>
      <c r="D5" s="29" t="str">
        <f>IFERROR(__xludf.DUMMYFUNCTION("""COMPUTED_VALUE"""),"RJZ")</f>
        <v>RJZ</v>
      </c>
      <c r="E5" s="15">
        <f>IFERROR(__xludf.DUMMYFUNCTION("""COMPUTED_VALUE"""),3765.0)</f>
        <v>3765</v>
      </c>
      <c r="F5" s="13"/>
      <c r="G5" s="13">
        <f>IFERROR(__xludf.DUMMYFUNCTION("""COMPUTED_VALUE"""),95.0)</f>
        <v>95</v>
      </c>
      <c r="H5" s="13">
        <f>IFERROR(__xludf.DUMMYFUNCTION("""COMPUTED_VALUE"""),-120.0)</f>
        <v>-120</v>
      </c>
      <c r="I5" s="17">
        <f>IFERROR(__xludf.DUMMYFUNCTION("""COMPUTED_VALUE"""),0.001979166666666667)</f>
        <v>0.001979166667</v>
      </c>
      <c r="J5" s="30">
        <f>IFERROR(__xludf.DUMMYFUNCTION("""COMPUTED_VALUE"""),28.0)</f>
        <v>28</v>
      </c>
      <c r="K5" s="31">
        <f>IFERROR(__xludf.DUMMYFUNCTION("""COMPUTED_VALUE"""),54.0)</f>
        <v>54</v>
      </c>
      <c r="L5" s="13">
        <f>IFERROR(__xludf.DUMMYFUNCTION("""COMPUTED_VALUE"""),166.0)</f>
        <v>166</v>
      </c>
      <c r="M5" s="13">
        <f>IFERROR(__xludf.DUMMYFUNCTION("""COMPUTED_VALUE"""),43.0)</f>
        <v>43</v>
      </c>
      <c r="N5" s="13">
        <f>IFERROR(__xludf.DUMMYFUNCTION("""COMPUTED_VALUE"""),56.0)</f>
        <v>56</v>
      </c>
      <c r="O5" s="20">
        <f>IFERROR(__xludf.DUMMYFUNCTION("""COMPUTED_VALUE"""),0.97)</f>
        <v>0.97</v>
      </c>
      <c r="P5" s="16">
        <f>IFERROR(__xludf.DUMMYFUNCTION("""COMPUTED_VALUE"""),69.0)</f>
        <v>69</v>
      </c>
      <c r="Q5" s="13">
        <f>IFERROR(__xludf.DUMMYFUNCTION("""COMPUTED_VALUE"""),43.0)</f>
        <v>43</v>
      </c>
      <c r="R5" s="16">
        <f>IFERROR(__xludf.DUMMYFUNCTION("""COMPUTED_VALUE"""),69.0)</f>
        <v>69</v>
      </c>
      <c r="S5" s="27">
        <f>IFERROR(__xludf.DUMMYFUNCTION("""COMPUTED_VALUE"""),15.0)</f>
        <v>15</v>
      </c>
      <c r="T5" s="27">
        <f>IFERROR(__xludf.DUMMYFUNCTION("""COMPUTED_VALUE"""),50.0)</f>
        <v>50</v>
      </c>
      <c r="U5" s="22">
        <f>IFERROR(__xludf.DUMMYFUNCTION("""COMPUTED_VALUE"""),0.00534722222222217)</f>
        <v>0.005347222222</v>
      </c>
      <c r="V5" s="27">
        <f>IFERROR(__xludf.DUMMYFUNCTION("""COMPUTED_VALUE"""),58.0)</f>
        <v>58</v>
      </c>
      <c r="W5" s="16">
        <f>IFERROR(__xludf.DUMMYFUNCTION("""COMPUTED_VALUE"""),1700.0)</f>
        <v>1700</v>
      </c>
      <c r="X5" s="23">
        <f>IFERROR(__xludf.DUMMYFUNCTION("""COMPUTED_VALUE"""),0.34444444444444444)</f>
        <v>0.3444444444</v>
      </c>
      <c r="Y5" s="24">
        <f>IFERROR(__xludf.DUMMYFUNCTION("""COMPUTED_VALUE"""),-152.0)</f>
        <v>-152</v>
      </c>
      <c r="Z5" s="13">
        <f>IFERROR(__xludf.DUMMYFUNCTION("""COMPUTED_VALUE"""),100.0)</f>
        <v>100</v>
      </c>
      <c r="AA5" s="13">
        <f>IFERROR(__xludf.DUMMYFUNCTION("""COMPUTED_VALUE"""),49.0)</f>
        <v>49</v>
      </c>
      <c r="AB5" s="25">
        <f>IFERROR(__xludf.DUMMYFUNCTION("""COMPUTED_VALUE"""),50.0)</f>
        <v>50</v>
      </c>
      <c r="AC5" s="13">
        <f>IFERROR(__xludf.DUMMYFUNCTION("""COMPUTED_VALUE"""),0.0)</f>
        <v>0</v>
      </c>
      <c r="AD5" s="26">
        <f>IFERROR(__xludf.DUMMYFUNCTION("""COMPUTED_VALUE"""),8.796296296296296E-4)</f>
        <v>0.0008796296296</v>
      </c>
      <c r="AE5" s="13">
        <f>IFERROR(__xludf.DUMMYFUNCTION("""COMPUTED_VALUE"""),47.0)</f>
        <v>47</v>
      </c>
      <c r="AF5" s="13">
        <f>IFERROR(__xludf.DUMMYFUNCTION("""COMPUTED_VALUE"""),51.0)</f>
        <v>51</v>
      </c>
      <c r="AG5" s="27">
        <f>IFERROR(__xludf.DUMMYFUNCTION("""COMPUTED_VALUE"""),0.0)</f>
        <v>0</v>
      </c>
      <c r="AH5" s="16">
        <f>IFERROR(__xludf.DUMMYFUNCTION("""COMPUTED_VALUE"""),133.0)</f>
        <v>133</v>
      </c>
      <c r="AI5" s="18">
        <f>IFERROR(__xludf.DUMMYFUNCTION("""COMPUTED_VALUE"""),51.0)</f>
        <v>51</v>
      </c>
      <c r="AJ5" s="22">
        <f>IFERROR(__xludf.DUMMYFUNCTION("""COMPUTED_VALUE"""),0.0030902777777777777)</f>
        <v>0.003090277778</v>
      </c>
      <c r="AK5" s="13">
        <f>IFERROR(__xludf.DUMMYFUNCTION("""COMPUTED_VALUE"""),60.0)</f>
        <v>60</v>
      </c>
      <c r="AL5" s="16">
        <f>IFERROR(__xludf.DUMMYFUNCTION("""COMPUTED_VALUE"""),1100.0)</f>
        <v>1100</v>
      </c>
      <c r="AM5" s="23">
        <f>IFERROR(__xludf.DUMMYFUNCTION("""COMPUTED_VALUE"""),0.21597222222222223)</f>
        <v>0.2159722222</v>
      </c>
      <c r="AN5" s="16">
        <f>IFERROR(__xludf.DUMMYFUNCTION("""COMPUTED_VALUE"""),-50.0)</f>
        <v>-50</v>
      </c>
      <c r="AO5" s="28"/>
      <c r="AP5" s="28"/>
      <c r="AQ5" s="28"/>
      <c r="AR5" s="28"/>
      <c r="AS5" s="28"/>
      <c r="AT5" s="28"/>
      <c r="AU5" s="28"/>
      <c r="AV5" s="28"/>
      <c r="AW5" s="28"/>
      <c r="AX5" s="28"/>
    </row>
    <row r="6">
      <c r="A6" s="13">
        <f>IFERROR(__xludf.DUMMYFUNCTION("""COMPUTED_VALUE"""),3.0)</f>
        <v>3</v>
      </c>
      <c r="B6" s="14">
        <f>IFERROR(__xludf.DUMMYFUNCTION("""COMPUTED_VALUE"""),304.0)</f>
        <v>304</v>
      </c>
      <c r="C6" s="13" t="str">
        <f>IFERROR(__xludf.DUMMYFUNCTION("""COMPUTED_VALUE"""),"305.")</f>
        <v>305.</v>
      </c>
      <c r="D6" s="29" t="str">
        <f>IFERROR(__xludf.DUMMYFUNCTION("""COMPUTED_VALUE"""),"RJZ")</f>
        <v>RJZ</v>
      </c>
      <c r="E6" s="15">
        <f>IFERROR(__xludf.DUMMYFUNCTION("""COMPUTED_VALUE"""),3482.0)</f>
        <v>3482</v>
      </c>
      <c r="F6" s="13"/>
      <c r="G6" s="13">
        <f>IFERROR(__xludf.DUMMYFUNCTION("""COMPUTED_VALUE"""),68.0)</f>
        <v>68</v>
      </c>
      <c r="H6" s="13">
        <f>IFERROR(__xludf.DUMMYFUNCTION("""COMPUTED_VALUE"""),-300.0)</f>
        <v>-300</v>
      </c>
      <c r="I6" s="32">
        <f>IFERROR(__xludf.DUMMYFUNCTION("""COMPUTED_VALUE"""),0.0012962962962962963)</f>
        <v>0.001296296296</v>
      </c>
      <c r="J6" s="30">
        <f>IFERROR(__xludf.DUMMYFUNCTION("""COMPUTED_VALUE"""),52.0)</f>
        <v>52</v>
      </c>
      <c r="K6" s="31">
        <f>IFERROR(__xludf.DUMMYFUNCTION("""COMPUTED_VALUE"""),60.0)</f>
        <v>60</v>
      </c>
      <c r="L6" s="13">
        <f>IFERROR(__xludf.DUMMYFUNCTION("""COMPUTED_VALUE"""),173.0)</f>
        <v>173</v>
      </c>
      <c r="M6" s="13">
        <f>IFERROR(__xludf.DUMMYFUNCTION("""COMPUTED_VALUE"""),44.0)</f>
        <v>44</v>
      </c>
      <c r="N6" s="13">
        <f>IFERROR(__xludf.DUMMYFUNCTION("""COMPUTED_VALUE"""),26.0)</f>
        <v>26</v>
      </c>
      <c r="O6" s="20">
        <f>IFERROR(__xludf.DUMMYFUNCTION("""COMPUTED_VALUE"""),0.39)</f>
        <v>0.39</v>
      </c>
      <c r="P6" s="16">
        <f>IFERROR(__xludf.DUMMYFUNCTION("""COMPUTED_VALUE"""),100.0)</f>
        <v>100</v>
      </c>
      <c r="Q6" s="13">
        <f>IFERROR(__xludf.DUMMYFUNCTION("""COMPUTED_VALUE"""),41.0)</f>
        <v>41</v>
      </c>
      <c r="R6" s="16">
        <f>IFERROR(__xludf.DUMMYFUNCTION("""COMPUTED_VALUE"""),78.0)</f>
        <v>78</v>
      </c>
      <c r="S6" s="33">
        <f>IFERROR(__xludf.DUMMYFUNCTION("""COMPUTED_VALUE"""),30.0)</f>
        <v>30</v>
      </c>
      <c r="T6" s="33">
        <f>IFERROR(__xludf.DUMMYFUNCTION("""COMPUTED_VALUE"""),50.0)</f>
        <v>50</v>
      </c>
      <c r="U6" s="22">
        <f>IFERROR(__xludf.DUMMYFUNCTION("""COMPUTED_VALUE"""),0.006539351851851837)</f>
        <v>0.006539351852</v>
      </c>
      <c r="V6" s="27">
        <f>IFERROR(__xludf.DUMMYFUNCTION("""COMPUTED_VALUE"""),44.0)</f>
        <v>44</v>
      </c>
      <c r="W6" s="16">
        <f>IFERROR(__xludf.DUMMYFUNCTION("""COMPUTED_VALUE"""),1700.0)</f>
        <v>1700</v>
      </c>
      <c r="X6" s="23">
        <f>IFERROR(__xludf.DUMMYFUNCTION("""COMPUTED_VALUE"""),0.3368055555555556)</f>
        <v>0.3368055556</v>
      </c>
      <c r="Y6" s="24">
        <f>IFERROR(__xludf.DUMMYFUNCTION("""COMPUTED_VALUE"""),-130.0)</f>
        <v>-130</v>
      </c>
      <c r="Z6" s="13">
        <f>IFERROR(__xludf.DUMMYFUNCTION("""COMPUTED_VALUE"""),86.0)</f>
        <v>86</v>
      </c>
      <c r="AA6" s="13">
        <f>IFERROR(__xludf.DUMMYFUNCTION("""COMPUTED_VALUE"""),49.0)</f>
        <v>49</v>
      </c>
      <c r="AB6" s="25">
        <f>IFERROR(__xludf.DUMMYFUNCTION("""COMPUTED_VALUE"""),50.0)</f>
        <v>50</v>
      </c>
      <c r="AC6" s="13">
        <f>IFERROR(__xludf.DUMMYFUNCTION("""COMPUTED_VALUE"""),-150.0)</f>
        <v>-150</v>
      </c>
      <c r="AD6" s="26">
        <f>IFERROR(__xludf.DUMMYFUNCTION("""COMPUTED_VALUE"""),5.439814814814814E-4)</f>
        <v>0.0005439814815</v>
      </c>
      <c r="AE6" s="13">
        <f>IFERROR(__xludf.DUMMYFUNCTION("""COMPUTED_VALUE"""),60.0)</f>
        <v>60</v>
      </c>
      <c r="AF6" s="13">
        <f>IFERROR(__xludf.DUMMYFUNCTION("""COMPUTED_VALUE"""),54.0)</f>
        <v>54</v>
      </c>
      <c r="AG6" s="27">
        <f>IFERROR(__xludf.DUMMYFUNCTION("""COMPUTED_VALUE"""),0.0)</f>
        <v>0</v>
      </c>
      <c r="AH6" s="16">
        <f>IFERROR(__xludf.DUMMYFUNCTION("""COMPUTED_VALUE"""),131.0)</f>
        <v>131</v>
      </c>
      <c r="AI6" s="18">
        <f>IFERROR(__xludf.DUMMYFUNCTION("""COMPUTED_VALUE"""),39.0)</f>
        <v>39</v>
      </c>
      <c r="AJ6" s="22">
        <f>IFERROR(__xludf.DUMMYFUNCTION("""COMPUTED_VALUE"""),0.0033796296296296296)</f>
        <v>0.00337962963</v>
      </c>
      <c r="AK6" s="13">
        <f>IFERROR(__xludf.DUMMYFUNCTION("""COMPUTED_VALUE"""),55.0)</f>
        <v>55</v>
      </c>
      <c r="AL6" s="16">
        <f>IFERROR(__xludf.DUMMYFUNCTION("""COMPUTED_VALUE"""),1100.0)</f>
        <v>1100</v>
      </c>
      <c r="AM6" s="23">
        <f>IFERROR(__xludf.DUMMYFUNCTION("""COMPUTED_VALUE"""),0.20833333333333334)</f>
        <v>0.2083333333</v>
      </c>
      <c r="AN6" s="16">
        <f>IFERROR(__xludf.DUMMYFUNCTION("""COMPUTED_VALUE"""),-28.0)</f>
        <v>-28</v>
      </c>
      <c r="AO6" s="28"/>
      <c r="AP6" s="28"/>
      <c r="AQ6" s="28"/>
      <c r="AR6" s="28"/>
      <c r="AS6" s="28"/>
      <c r="AT6" s="28"/>
      <c r="AU6" s="28"/>
      <c r="AV6" s="28"/>
      <c r="AW6" s="28"/>
      <c r="AX6" s="28"/>
    </row>
    <row r="7">
      <c r="A7" s="13">
        <f>IFERROR(__xludf.DUMMYFUNCTION("""COMPUTED_VALUE"""),4.0)</f>
        <v>4</v>
      </c>
      <c r="B7" s="14">
        <f>IFERROR(__xludf.DUMMYFUNCTION("""COMPUTED_VALUE"""),308.0)</f>
        <v>308</v>
      </c>
      <c r="C7" s="13" t="str">
        <f>IFERROR(__xludf.DUMMYFUNCTION("""COMPUTED_VALUE"""),"Naju 5")</f>
        <v>Naju 5</v>
      </c>
      <c r="D7" s="13" t="str">
        <f>IFERROR(__xludf.DUMMYFUNCTION("""COMPUTED_VALUE"""),"RPG")</f>
        <v>RPG</v>
      </c>
      <c r="E7" s="15">
        <f>IFERROR(__xludf.DUMMYFUNCTION("""COMPUTED_VALUE"""),3379.0)</f>
        <v>3379</v>
      </c>
      <c r="F7" s="13"/>
      <c r="G7" s="13">
        <f>IFERROR(__xludf.DUMMYFUNCTION("""COMPUTED_VALUE"""),94.0)</f>
        <v>94</v>
      </c>
      <c r="H7" s="13">
        <f>IFERROR(__xludf.DUMMYFUNCTION("""COMPUTED_VALUE"""),-180.0)</f>
        <v>-180</v>
      </c>
      <c r="I7" s="17">
        <f>IFERROR(__xludf.DUMMYFUNCTION("""COMPUTED_VALUE"""),0.0010763888888888889)</f>
        <v>0.001076388889</v>
      </c>
      <c r="J7" s="30">
        <f>IFERROR(__xludf.DUMMYFUNCTION("""COMPUTED_VALUE"""),60.0)</f>
        <v>60</v>
      </c>
      <c r="K7" s="34">
        <f>IFERROR(__xludf.DUMMYFUNCTION("""COMPUTED_VALUE"""),54.0)</f>
        <v>54</v>
      </c>
      <c r="L7" s="13">
        <f>IFERROR(__xludf.DUMMYFUNCTION("""COMPUTED_VALUE"""),161.0)</f>
        <v>161</v>
      </c>
      <c r="M7" s="13">
        <f>IFERROR(__xludf.DUMMYFUNCTION("""COMPUTED_VALUE"""),40.0)</f>
        <v>40</v>
      </c>
      <c r="N7" s="13">
        <f>IFERROR(__xludf.DUMMYFUNCTION("""COMPUTED_VALUE"""),48.0)</f>
        <v>48</v>
      </c>
      <c r="O7" s="20">
        <f>IFERROR(__xludf.DUMMYFUNCTION("""COMPUTED_VALUE"""),0.22)</f>
        <v>0.22</v>
      </c>
      <c r="P7" s="16">
        <f>IFERROR(__xludf.DUMMYFUNCTION("""COMPUTED_VALUE"""),100.0)</f>
        <v>100</v>
      </c>
      <c r="Q7" s="13">
        <f>IFERROR(__xludf.DUMMYFUNCTION("""COMPUTED_VALUE"""),31.0)</f>
        <v>31</v>
      </c>
      <c r="R7" s="16">
        <f>IFERROR(__xludf.DUMMYFUNCTION("""COMPUTED_VALUE"""),67.0)</f>
        <v>67</v>
      </c>
      <c r="S7" s="33">
        <f>IFERROR(__xludf.DUMMYFUNCTION("""COMPUTED_VALUE"""),30.0)</f>
        <v>30</v>
      </c>
      <c r="T7" s="27">
        <f>IFERROR(__xludf.DUMMYFUNCTION("""COMPUTED_VALUE"""),50.0)</f>
        <v>50</v>
      </c>
      <c r="U7" s="22">
        <f>IFERROR(__xludf.DUMMYFUNCTION("""COMPUTED_VALUE"""),0.0075462962962963296)</f>
        <v>0.007546296296</v>
      </c>
      <c r="V7" s="27">
        <f>IFERROR(__xludf.DUMMYFUNCTION("""COMPUTED_VALUE"""),33.0)</f>
        <v>33</v>
      </c>
      <c r="W7" s="16">
        <f>IFERROR(__xludf.DUMMYFUNCTION("""COMPUTED_VALUE"""),1700.0)</f>
        <v>1700</v>
      </c>
      <c r="X7" s="23">
        <f>IFERROR(__xludf.DUMMYFUNCTION("""COMPUTED_VALUE"""),0.4131944444444444)</f>
        <v>0.4131944444</v>
      </c>
      <c r="Y7" s="24">
        <f>IFERROR(__xludf.DUMMYFUNCTION("""COMPUTED_VALUE"""),-350.0)</f>
        <v>-350</v>
      </c>
      <c r="Z7" s="13">
        <f>IFERROR(__xludf.DUMMYFUNCTION("""COMPUTED_VALUE"""),94.0)</f>
        <v>94</v>
      </c>
      <c r="AA7" s="13">
        <f>IFERROR(__xludf.DUMMYFUNCTION("""COMPUTED_VALUE"""),48.0)</f>
        <v>48</v>
      </c>
      <c r="AB7" s="25">
        <f>IFERROR(__xludf.DUMMYFUNCTION("""COMPUTED_VALUE"""),50.0)</f>
        <v>50</v>
      </c>
      <c r="AC7" s="13">
        <f>IFERROR(__xludf.DUMMYFUNCTION("""COMPUTED_VALUE"""),-30.0)</f>
        <v>-30</v>
      </c>
      <c r="AD7" s="26">
        <f>IFERROR(__xludf.DUMMYFUNCTION("""COMPUTED_VALUE"""),5.555555555555556E-4)</f>
        <v>0.0005555555556</v>
      </c>
      <c r="AE7" s="13">
        <f>IFERROR(__xludf.DUMMYFUNCTION("""COMPUTED_VALUE"""),60.0)</f>
        <v>60</v>
      </c>
      <c r="AF7" s="13">
        <f>IFERROR(__xludf.DUMMYFUNCTION("""COMPUTED_VALUE"""),57.0)</f>
        <v>57</v>
      </c>
      <c r="AG7" s="27">
        <f>IFERROR(__xludf.DUMMYFUNCTION("""COMPUTED_VALUE"""),0.0)</f>
        <v>0</v>
      </c>
      <c r="AH7" s="16">
        <f>IFERROR(__xludf.DUMMYFUNCTION("""COMPUTED_VALUE"""),52.0)</f>
        <v>52</v>
      </c>
      <c r="AI7" s="18">
        <f>IFERROR(__xludf.DUMMYFUNCTION("""COMPUTED_VALUE"""),47.0)</f>
        <v>47</v>
      </c>
      <c r="AJ7" s="22">
        <f>IFERROR(__xludf.DUMMYFUNCTION("""COMPUTED_VALUE"""),0.003136574074074074)</f>
        <v>0.003136574074</v>
      </c>
      <c r="AK7" s="13">
        <f>IFERROR(__xludf.DUMMYFUNCTION("""COMPUTED_VALUE"""),59.0)</f>
        <v>59</v>
      </c>
      <c r="AL7" s="16">
        <f>IFERROR(__xludf.DUMMYFUNCTION("""COMPUTED_VALUE"""),1100.0)</f>
        <v>1100</v>
      </c>
      <c r="AM7" s="23">
        <f>IFERROR(__xludf.DUMMYFUNCTION("""COMPUTED_VALUE"""),0.23194444444444445)</f>
        <v>0.2319444444</v>
      </c>
      <c r="AN7" s="16">
        <f>IFERROR(__xludf.DUMMYFUNCTION("""COMPUTED_VALUE"""),-96.0)</f>
        <v>-96</v>
      </c>
      <c r="AO7" s="28"/>
      <c r="AP7" s="28"/>
      <c r="AQ7" s="28"/>
      <c r="AR7" s="28"/>
      <c r="AS7" s="28"/>
      <c r="AT7" s="28"/>
      <c r="AU7" s="28"/>
      <c r="AV7" s="28"/>
      <c r="AW7" s="28"/>
      <c r="AX7" s="28"/>
    </row>
    <row r="8">
      <c r="A8" s="13">
        <f>IFERROR(__xludf.DUMMYFUNCTION("""COMPUTED_VALUE"""),5.0)</f>
        <v>5</v>
      </c>
      <c r="B8" s="14">
        <f>IFERROR(__xludf.DUMMYFUNCTION("""COMPUTED_VALUE"""),309.0)</f>
        <v>309</v>
      </c>
      <c r="C8" s="13" t="str">
        <f>IFERROR(__xludf.DUMMYFUNCTION("""COMPUTED_VALUE"""),"Big$tick enjoyers")</f>
        <v>Big$tick enjoyers</v>
      </c>
      <c r="D8" s="13" t="str">
        <f>IFERROR(__xludf.DUMMYFUNCTION("""COMPUTED_VALUE"""),"RR")</f>
        <v>RR</v>
      </c>
      <c r="E8" s="15">
        <f>IFERROR(__xludf.DUMMYFUNCTION("""COMPUTED_VALUE"""),3139.0)</f>
        <v>3139</v>
      </c>
      <c r="F8" s="13"/>
      <c r="G8" s="13">
        <f>IFERROR(__xludf.DUMMYFUNCTION("""COMPUTED_VALUE"""),84.0)</f>
        <v>84</v>
      </c>
      <c r="H8" s="13">
        <f>IFERROR(__xludf.DUMMYFUNCTION("""COMPUTED_VALUE"""),-300.0)</f>
        <v>-300</v>
      </c>
      <c r="I8" s="17">
        <f>IFERROR(__xludf.DUMMYFUNCTION("""COMPUTED_VALUE"""),0.0021412037037037038)</f>
        <v>0.002141203704</v>
      </c>
      <c r="J8" s="30">
        <f>IFERROR(__xludf.DUMMYFUNCTION("""COMPUTED_VALUE"""),22.0)</f>
        <v>22</v>
      </c>
      <c r="K8" s="31">
        <f>IFERROR(__xludf.DUMMYFUNCTION("""COMPUTED_VALUE"""),57.0)</f>
        <v>57</v>
      </c>
      <c r="L8" s="13">
        <f>IFERROR(__xludf.DUMMYFUNCTION("""COMPUTED_VALUE"""),126.0)</f>
        <v>126</v>
      </c>
      <c r="M8" s="13">
        <f>IFERROR(__xludf.DUMMYFUNCTION("""COMPUTED_VALUE"""),34.0)</f>
        <v>34</v>
      </c>
      <c r="N8" s="13">
        <f>IFERROR(__xludf.DUMMYFUNCTION("""COMPUTED_VALUE"""),5.0)</f>
        <v>5</v>
      </c>
      <c r="O8" s="20">
        <f>IFERROR(__xludf.DUMMYFUNCTION("""COMPUTED_VALUE"""),0.6)</f>
        <v>0.6</v>
      </c>
      <c r="P8" s="16">
        <f>IFERROR(__xludf.DUMMYFUNCTION("""COMPUTED_VALUE"""),93.0)</f>
        <v>93</v>
      </c>
      <c r="Q8" s="13">
        <f>IFERROR(__xludf.DUMMYFUNCTION("""COMPUTED_VALUE"""),32.0)</f>
        <v>32</v>
      </c>
      <c r="R8" s="16">
        <f>IFERROR(__xludf.DUMMYFUNCTION("""COMPUTED_VALUE"""),55.0)</f>
        <v>55</v>
      </c>
      <c r="S8" s="27">
        <f>IFERROR(__xludf.DUMMYFUNCTION("""COMPUTED_VALUE"""),30.0)</f>
        <v>30</v>
      </c>
      <c r="T8" s="27">
        <f>IFERROR(__xludf.DUMMYFUNCTION("""COMPUTED_VALUE"""),50.0)</f>
        <v>50</v>
      </c>
      <c r="U8" s="22">
        <f>IFERROR(__xludf.DUMMYFUNCTION("""COMPUTED_VALUE"""),0.010300925925925908)</f>
        <v>0.01030092593</v>
      </c>
      <c r="V8" s="27">
        <f>IFERROR(__xludf.DUMMYFUNCTION("""COMPUTED_VALUE"""),1.0)</f>
        <v>1</v>
      </c>
      <c r="W8" s="16">
        <f>IFERROR(__xludf.DUMMYFUNCTION("""COMPUTED_VALUE"""),1700.0)</f>
        <v>1700</v>
      </c>
      <c r="X8" s="23">
        <f>IFERROR(__xludf.DUMMYFUNCTION("""COMPUTED_VALUE"""),0.3472222222222222)</f>
        <v>0.3472222222</v>
      </c>
      <c r="Y8" s="24">
        <f>IFERROR(__xludf.DUMMYFUNCTION("""COMPUTED_VALUE"""),-160.0)</f>
        <v>-160</v>
      </c>
      <c r="Z8" s="13">
        <f>IFERROR(__xludf.DUMMYFUNCTION("""COMPUTED_VALUE"""),88.0)</f>
        <v>88</v>
      </c>
      <c r="AA8" s="13">
        <f>IFERROR(__xludf.DUMMYFUNCTION("""COMPUTED_VALUE"""),24.0)</f>
        <v>24</v>
      </c>
      <c r="AB8" s="25">
        <f>IFERROR(__xludf.DUMMYFUNCTION("""COMPUTED_VALUE"""),50.0)</f>
        <v>50</v>
      </c>
      <c r="AC8" s="13">
        <f>IFERROR(__xludf.DUMMYFUNCTION("""COMPUTED_VALUE"""),-30.0)</f>
        <v>-30</v>
      </c>
      <c r="AD8" s="26">
        <f>IFERROR(__xludf.DUMMYFUNCTION("""COMPUTED_VALUE"""),0.0020833333333333333)</f>
        <v>0.002083333333</v>
      </c>
      <c r="AE8" s="13">
        <f>IFERROR(__xludf.DUMMYFUNCTION("""COMPUTED_VALUE"""),0.0)</f>
        <v>0</v>
      </c>
      <c r="AF8" s="13">
        <f>IFERROR(__xludf.DUMMYFUNCTION("""COMPUTED_VALUE"""),0.0)</f>
        <v>0</v>
      </c>
      <c r="AG8" s="27">
        <f>IFERROR(__xludf.DUMMYFUNCTION("""COMPUTED_VALUE"""),0.0)</f>
        <v>0</v>
      </c>
      <c r="AH8" s="16">
        <f>IFERROR(__xludf.DUMMYFUNCTION("""COMPUTED_VALUE"""),82.0)</f>
        <v>82</v>
      </c>
      <c r="AI8" s="18">
        <f>IFERROR(__xludf.DUMMYFUNCTION("""COMPUTED_VALUE"""),40.0)</f>
        <v>40</v>
      </c>
      <c r="AJ8" s="22">
        <f>IFERROR(__xludf.DUMMYFUNCTION("""COMPUTED_VALUE"""),0.005891203703703704)</f>
        <v>0.005891203704</v>
      </c>
      <c r="AK8" s="13">
        <f>IFERROR(__xludf.DUMMYFUNCTION("""COMPUTED_VALUE"""),16.0)</f>
        <v>16</v>
      </c>
      <c r="AL8" s="16">
        <f>IFERROR(__xludf.DUMMYFUNCTION("""COMPUTED_VALUE"""),1100.0)</f>
        <v>1100</v>
      </c>
      <c r="AM8" s="23">
        <f>IFERROR(__xludf.DUMMYFUNCTION("""COMPUTED_VALUE"""),0.21944444444444444)</f>
        <v>0.2194444444</v>
      </c>
      <c r="AN8" s="16">
        <f>IFERROR(__xludf.DUMMYFUNCTION("""COMPUTED_VALUE"""),-60.0)</f>
        <v>-60</v>
      </c>
      <c r="AO8" s="28"/>
      <c r="AP8" s="28"/>
      <c r="AQ8" s="28"/>
      <c r="AR8" s="28"/>
      <c r="AS8" s="28"/>
      <c r="AT8" s="28"/>
      <c r="AU8" s="28"/>
      <c r="AV8" s="28"/>
      <c r="AW8" s="28"/>
      <c r="AX8" s="28"/>
    </row>
    <row r="9">
      <c r="A9" s="13">
        <f>IFERROR(__xludf.DUMMYFUNCTION("""COMPUTED_VALUE"""),6.0)</f>
        <v>6</v>
      </c>
      <c r="B9" s="35">
        <f>IFERROR(__xludf.DUMMYFUNCTION("""COMPUTED_VALUE"""),302.0)</f>
        <v>302</v>
      </c>
      <c r="C9" s="13" t="str">
        <f>IFERROR(__xludf.DUMMYFUNCTION("""COMPUTED_VALUE"""),"Ni ga brega")</f>
        <v>Ni ga brega</v>
      </c>
      <c r="D9" s="13" t="str">
        <f>IFERROR(__xludf.DUMMYFUNCTION("""COMPUTED_VALUE"""),"XI.SNOUB")</f>
        <v>XI.SNOUB</v>
      </c>
      <c r="E9" s="15">
        <f>IFERROR(__xludf.DUMMYFUNCTION("""COMPUTED_VALUE"""),2392.5)</f>
        <v>2392.5</v>
      </c>
      <c r="F9" s="13"/>
      <c r="G9" s="13">
        <f>IFERROR(__xludf.DUMMYFUNCTION("""COMPUTED_VALUE"""),52.5)</f>
        <v>52.5</v>
      </c>
      <c r="H9" s="13">
        <f>IFERROR(__xludf.DUMMYFUNCTION("""COMPUTED_VALUE"""),-270.0)</f>
        <v>-270</v>
      </c>
      <c r="I9" s="17">
        <f>IFERROR(__xludf.DUMMYFUNCTION("""COMPUTED_VALUE"""),0.001979166666666667)</f>
        <v>0.001979166667</v>
      </c>
      <c r="J9" s="30">
        <f>IFERROR(__xludf.DUMMYFUNCTION("""COMPUTED_VALUE"""),0.0)</f>
        <v>0</v>
      </c>
      <c r="K9" s="31">
        <f>IFERROR(__xludf.DUMMYFUNCTION("""COMPUTED_VALUE"""),0.0)</f>
        <v>0</v>
      </c>
      <c r="L9" s="13">
        <f>IFERROR(__xludf.DUMMYFUNCTION("""COMPUTED_VALUE"""),57.0)</f>
        <v>57</v>
      </c>
      <c r="M9" s="13">
        <f>IFERROR(__xludf.DUMMYFUNCTION("""COMPUTED_VALUE"""),50.0)</f>
        <v>50</v>
      </c>
      <c r="N9" s="13"/>
      <c r="O9" s="20">
        <f>IFERROR(__xludf.DUMMYFUNCTION("""COMPUTED_VALUE"""),1.2)</f>
        <v>1.2</v>
      </c>
      <c r="P9" s="16">
        <f>IFERROR(__xludf.DUMMYFUNCTION("""COMPUTED_VALUE"""),53.0)</f>
        <v>53</v>
      </c>
      <c r="Q9" s="13">
        <f>IFERROR(__xludf.DUMMYFUNCTION("""COMPUTED_VALUE"""),26.0)</f>
        <v>26</v>
      </c>
      <c r="R9" s="16">
        <f>IFERROR(__xludf.DUMMYFUNCTION("""COMPUTED_VALUE"""),21.0)</f>
        <v>21</v>
      </c>
      <c r="S9" s="27">
        <f>IFERROR(__xludf.DUMMYFUNCTION("""COMPUTED_VALUE"""),30.0)</f>
        <v>30</v>
      </c>
      <c r="T9" s="27">
        <f>IFERROR(__xludf.DUMMYFUNCTION("""COMPUTED_VALUE"""),50.0)</f>
        <v>50</v>
      </c>
      <c r="U9" s="22">
        <f>IFERROR(__xludf.DUMMYFUNCTION("""COMPUTED_VALUE"""),0.012372685185185195)</f>
        <v>0.01237268519</v>
      </c>
      <c r="V9" s="27">
        <f>IFERROR(__xludf.DUMMYFUNCTION("""COMPUTED_VALUE"""),0.0)</f>
        <v>0</v>
      </c>
      <c r="W9" s="16">
        <f>IFERROR(__xludf.DUMMYFUNCTION("""COMPUTED_VALUE"""),1700.0)</f>
        <v>1700</v>
      </c>
      <c r="X9" s="23">
        <f>IFERROR(__xludf.DUMMYFUNCTION("""COMPUTED_VALUE"""),0.4111111111111111)</f>
        <v>0.4111111111</v>
      </c>
      <c r="Y9" s="24">
        <f>IFERROR(__xludf.DUMMYFUNCTION("""COMPUTED_VALUE"""),-344.0)</f>
        <v>-344</v>
      </c>
      <c r="Z9" s="13">
        <f>IFERROR(__xludf.DUMMYFUNCTION("""COMPUTED_VALUE"""),89.0)</f>
        <v>89</v>
      </c>
      <c r="AA9" s="13">
        <f>IFERROR(__xludf.DUMMYFUNCTION("""COMPUTED_VALUE"""),29.0)</f>
        <v>29</v>
      </c>
      <c r="AB9" s="25">
        <f>IFERROR(__xludf.DUMMYFUNCTION("""COMPUTED_VALUE"""),50.0)</f>
        <v>50</v>
      </c>
      <c r="AC9" s="13">
        <f>IFERROR(__xludf.DUMMYFUNCTION("""COMPUTED_VALUE"""),-240.0)</f>
        <v>-240</v>
      </c>
      <c r="AD9" s="26">
        <f>IFERROR(__xludf.DUMMYFUNCTION("""COMPUTED_VALUE"""),0.0020833333333333333)</f>
        <v>0.002083333333</v>
      </c>
      <c r="AE9" s="13">
        <f>IFERROR(__xludf.DUMMYFUNCTION("""COMPUTED_VALUE"""),0.0)</f>
        <v>0</v>
      </c>
      <c r="AF9" s="13">
        <f>IFERROR(__xludf.DUMMYFUNCTION("""COMPUTED_VALUE"""),39.0)</f>
        <v>39</v>
      </c>
      <c r="AG9" s="27">
        <f>IFERROR(__xludf.DUMMYFUNCTION("""COMPUTED_VALUE"""),0.0)</f>
        <v>0</v>
      </c>
      <c r="AH9" s="16">
        <f>IFERROR(__xludf.DUMMYFUNCTION("""COMPUTED_VALUE"""),47.0)</f>
        <v>47</v>
      </c>
      <c r="AI9" s="18">
        <f>IFERROR(__xludf.DUMMYFUNCTION("""COMPUTED_VALUE"""),42.0)</f>
        <v>42</v>
      </c>
      <c r="AJ9" s="22">
        <f>IFERROR(__xludf.DUMMYFUNCTION("""COMPUTED_VALUE"""),0.004479166666666667)</f>
        <v>0.004479166667</v>
      </c>
      <c r="AK9" s="13">
        <f>IFERROR(__xludf.DUMMYFUNCTION("""COMPUTED_VALUE"""),38.0)</f>
        <v>38</v>
      </c>
      <c r="AL9" s="16">
        <f>IFERROR(__xludf.DUMMYFUNCTION("""COMPUTED_VALUE"""),1100.0)</f>
        <v>1100</v>
      </c>
      <c r="AM9" s="23">
        <f>IFERROR(__xludf.DUMMYFUNCTION("""COMPUTED_VALUE"""),0.2638888888888889)</f>
        <v>0.2638888889</v>
      </c>
      <c r="AN9" s="16">
        <f>IFERROR(__xludf.DUMMYFUNCTION("""COMPUTED_VALUE"""),-188.0)</f>
        <v>-188</v>
      </c>
      <c r="AO9" s="28"/>
      <c r="AP9" s="28"/>
      <c r="AQ9" s="28"/>
      <c r="AR9" s="28"/>
      <c r="AS9" s="28"/>
      <c r="AT9" s="28"/>
      <c r="AU9" s="28"/>
      <c r="AV9" s="28"/>
      <c r="AW9" s="28"/>
      <c r="AX9" s="28"/>
    </row>
    <row r="10">
      <c r="A10" s="13">
        <f>IFERROR(__xludf.DUMMYFUNCTION("""COMPUTED_VALUE"""),7.0)</f>
        <v>7</v>
      </c>
      <c r="B10" s="35">
        <f>IFERROR(__xludf.DUMMYFUNCTION("""COMPUTED_VALUE"""),305.0)</f>
        <v>305</v>
      </c>
      <c r="C10" s="13" t="str">
        <f>IFERROR(__xludf.DUMMYFUNCTION("""COMPUTED_VALUE"""),"Močvirkoti")</f>
        <v>Močvirkoti</v>
      </c>
      <c r="D10" s="13" t="str">
        <f>IFERROR(__xludf.DUMMYFUNCTION("""COMPUTED_VALUE"""),"RMT")</f>
        <v>RMT</v>
      </c>
      <c r="E10" s="15">
        <f>IFERROR(__xludf.DUMMYFUNCTION("""COMPUTED_VALUE"""),2355.5)</f>
        <v>2355.5</v>
      </c>
      <c r="F10" s="13"/>
      <c r="G10" s="13">
        <f>IFERROR(__xludf.DUMMYFUNCTION("""COMPUTED_VALUE"""),49.5)</f>
        <v>49.5</v>
      </c>
      <c r="H10" s="13">
        <f>IFERROR(__xludf.DUMMYFUNCTION("""COMPUTED_VALUE"""),-450.0)</f>
        <v>-450</v>
      </c>
      <c r="I10" s="17">
        <f>IFERROR(__xludf.DUMMYFUNCTION("""COMPUTED_VALUE"""),0.002777777777777778)</f>
        <v>0.002777777778</v>
      </c>
      <c r="J10" s="30">
        <f>IFERROR(__xludf.DUMMYFUNCTION("""COMPUTED_VALUE"""),0.0)</f>
        <v>0</v>
      </c>
      <c r="K10" s="31">
        <f>IFERROR(__xludf.DUMMYFUNCTION("""COMPUTED_VALUE"""),42.0)</f>
        <v>42</v>
      </c>
      <c r="L10" s="13">
        <f>IFERROR(__xludf.DUMMYFUNCTION("""COMPUTED_VALUE"""),127.0)</f>
        <v>127</v>
      </c>
      <c r="M10" s="13">
        <f>IFERROR(__xludf.DUMMYFUNCTION("""COMPUTED_VALUE"""),30.0)</f>
        <v>30</v>
      </c>
      <c r="N10" s="13">
        <f>IFERROR(__xludf.DUMMYFUNCTION("""COMPUTED_VALUE"""),0.0)</f>
        <v>0</v>
      </c>
      <c r="O10" s="20">
        <f>IFERROR(__xludf.DUMMYFUNCTION("""COMPUTED_VALUE"""),1.18)</f>
        <v>1.18</v>
      </c>
      <c r="P10" s="16">
        <f>IFERROR(__xludf.DUMMYFUNCTION("""COMPUTED_VALUE"""),55.0)</f>
        <v>55</v>
      </c>
      <c r="Q10" s="13">
        <f>IFERROR(__xludf.DUMMYFUNCTION("""COMPUTED_VALUE"""),48.0)</f>
        <v>48</v>
      </c>
      <c r="R10" s="16">
        <f>IFERROR(__xludf.DUMMYFUNCTION("""COMPUTED_VALUE"""),59.0)</f>
        <v>59</v>
      </c>
      <c r="S10" s="27">
        <f>IFERROR(__xludf.DUMMYFUNCTION("""COMPUTED_VALUE"""),30.0)</f>
        <v>30</v>
      </c>
      <c r="T10" s="27">
        <f>IFERROR(__xludf.DUMMYFUNCTION("""COMPUTED_VALUE"""),50.0)</f>
        <v>50</v>
      </c>
      <c r="U10" s="22">
        <f>IFERROR(__xludf.DUMMYFUNCTION("""COMPUTED_VALUE"""),0.012824074074074043)</f>
        <v>0.01282407407</v>
      </c>
      <c r="V10" s="27">
        <f>IFERROR(__xludf.DUMMYFUNCTION("""COMPUTED_VALUE"""),0.0)</f>
        <v>0</v>
      </c>
      <c r="W10" s="16">
        <f>IFERROR(__xludf.DUMMYFUNCTION("""COMPUTED_VALUE"""),1600.0)</f>
        <v>1600</v>
      </c>
      <c r="X10" s="23">
        <f>IFERROR(__xludf.DUMMYFUNCTION("""COMPUTED_VALUE"""),0.38125)</f>
        <v>0.38125</v>
      </c>
      <c r="Y10" s="24">
        <f>IFERROR(__xludf.DUMMYFUNCTION("""COMPUTED_VALUE"""),-258.0)</f>
        <v>-258</v>
      </c>
      <c r="Z10" s="13">
        <f>IFERROR(__xludf.DUMMYFUNCTION("""COMPUTED_VALUE"""),86.0)</f>
        <v>86</v>
      </c>
      <c r="AA10" s="13">
        <f>IFERROR(__xludf.DUMMYFUNCTION("""COMPUTED_VALUE"""),24.0)</f>
        <v>24</v>
      </c>
      <c r="AB10" s="25">
        <f>IFERROR(__xludf.DUMMYFUNCTION("""COMPUTED_VALUE"""),50.0)</f>
        <v>50</v>
      </c>
      <c r="AC10" s="13">
        <f>IFERROR(__xludf.DUMMYFUNCTION("""COMPUTED_VALUE"""),-270.0)</f>
        <v>-270</v>
      </c>
      <c r="AD10" s="26">
        <f>IFERROR(__xludf.DUMMYFUNCTION("""COMPUTED_VALUE"""),0.0020833333333333333)</f>
        <v>0.002083333333</v>
      </c>
      <c r="AE10" s="13">
        <f>IFERROR(__xludf.DUMMYFUNCTION("""COMPUTED_VALUE"""),0.0)</f>
        <v>0</v>
      </c>
      <c r="AF10" s="13">
        <f>IFERROR(__xludf.DUMMYFUNCTION("""COMPUTED_VALUE"""),0.0)</f>
        <v>0</v>
      </c>
      <c r="AG10" s="27">
        <f>IFERROR(__xludf.DUMMYFUNCTION("""COMPUTED_VALUE"""),-25.0)</f>
        <v>-25</v>
      </c>
      <c r="AH10" s="16">
        <f>IFERROR(__xludf.DUMMYFUNCTION("""COMPUTED_VALUE"""),75.0)</f>
        <v>75</v>
      </c>
      <c r="AI10" s="18">
        <f>IFERROR(__xludf.DUMMYFUNCTION("""COMPUTED_VALUE"""),31.0)</f>
        <v>31</v>
      </c>
      <c r="AJ10" s="22">
        <f>IFERROR(__xludf.DUMMYFUNCTION("""COMPUTED_VALUE"""),0.00525462962962963)</f>
        <v>0.00525462963</v>
      </c>
      <c r="AK10" s="13">
        <f>IFERROR(__xludf.DUMMYFUNCTION("""COMPUTED_VALUE"""),26.0)</f>
        <v>26</v>
      </c>
      <c r="AL10" s="16">
        <f>IFERROR(__xludf.DUMMYFUNCTION("""COMPUTED_VALUE"""),1100.0)</f>
        <v>1100</v>
      </c>
      <c r="AM10" s="23">
        <f>IFERROR(__xludf.DUMMYFUNCTION("""COMPUTED_VALUE"""),0.22708333333333333)</f>
        <v>0.2270833333</v>
      </c>
      <c r="AN10" s="16">
        <f>IFERROR(__xludf.DUMMYFUNCTION("""COMPUTED_VALUE"""),-82.0)</f>
        <v>-82</v>
      </c>
      <c r="AO10" s="28"/>
      <c r="AP10" s="28"/>
      <c r="AQ10" s="28"/>
      <c r="AR10" s="28"/>
      <c r="AS10" s="28"/>
      <c r="AT10" s="28"/>
      <c r="AU10" s="28"/>
      <c r="AV10" s="28"/>
      <c r="AW10" s="28"/>
      <c r="AX10" s="28"/>
    </row>
    <row r="11">
      <c r="A11" s="13">
        <f>IFERROR(__xludf.DUMMYFUNCTION("""COMPUTED_VALUE"""),8.0)</f>
        <v>8</v>
      </c>
      <c r="B11" s="35">
        <f>IFERROR(__xludf.DUMMYFUNCTION("""COMPUTED_VALUE"""),303.0)</f>
        <v>303</v>
      </c>
      <c r="C11" s="13" t="str">
        <f>IFERROR(__xludf.DUMMYFUNCTION("""COMPUTED_VALUE"""),"Mladi bobri")</f>
        <v>Mladi bobri</v>
      </c>
      <c r="D11" s="13" t="str">
        <f>IFERROR(__xludf.DUMMYFUNCTION("""COMPUTED_VALUE"""),"REŠ")</f>
        <v>REŠ</v>
      </c>
      <c r="E11" s="15">
        <f>IFERROR(__xludf.DUMMYFUNCTION("""COMPUTED_VALUE"""),1565.0)</f>
        <v>1565</v>
      </c>
      <c r="F11" s="13"/>
      <c r="G11" s="13">
        <f>IFERROR(__xludf.DUMMYFUNCTION("""COMPUTED_VALUE"""),37.0)</f>
        <v>37</v>
      </c>
      <c r="H11" s="13">
        <f>IFERROR(__xludf.DUMMYFUNCTION("""COMPUTED_VALUE"""),-300.0)</f>
        <v>-300</v>
      </c>
      <c r="I11" s="17">
        <f>IFERROR(__xludf.DUMMYFUNCTION("""COMPUTED_VALUE"""),0.0028935185185185184)</f>
        <v>0.002893518519</v>
      </c>
      <c r="J11" s="30">
        <f>IFERROR(__xludf.DUMMYFUNCTION("""COMPUTED_VALUE"""),0.0)</f>
        <v>0</v>
      </c>
      <c r="K11" s="31">
        <f>IFERROR(__xludf.DUMMYFUNCTION("""COMPUTED_VALUE"""),0.0)</f>
        <v>0</v>
      </c>
      <c r="L11" s="13">
        <f>IFERROR(__xludf.DUMMYFUNCTION("""COMPUTED_VALUE"""),0.0)</f>
        <v>0</v>
      </c>
      <c r="M11" s="13">
        <f>IFERROR(__xludf.DUMMYFUNCTION("""COMPUTED_VALUE"""),0.0)</f>
        <v>0</v>
      </c>
      <c r="N11" s="13"/>
      <c r="O11" s="20">
        <f>IFERROR(__xludf.DUMMYFUNCTION("""COMPUTED_VALUE"""),2.0)</f>
        <v>2</v>
      </c>
      <c r="P11" s="16">
        <f>IFERROR(__xludf.DUMMYFUNCTION("""COMPUTED_VALUE"""),0.0)</f>
        <v>0</v>
      </c>
      <c r="Q11" s="13">
        <f>IFERROR(__xludf.DUMMYFUNCTION("""COMPUTED_VALUE"""),0.0)</f>
        <v>0</v>
      </c>
      <c r="R11" s="16">
        <f>IFERROR(__xludf.DUMMYFUNCTION("""COMPUTED_VALUE"""),0.0)</f>
        <v>0</v>
      </c>
      <c r="S11" s="27">
        <f>IFERROR(__xludf.DUMMYFUNCTION("""COMPUTED_VALUE"""),30.0)</f>
        <v>30</v>
      </c>
      <c r="T11" s="27">
        <f>IFERROR(__xludf.DUMMYFUNCTION("""COMPUTED_VALUE"""),50.0)</f>
        <v>50</v>
      </c>
      <c r="U11" s="22">
        <f>IFERROR(__xludf.DUMMYFUNCTION("""COMPUTED_VALUE"""),0.0)</f>
        <v>0</v>
      </c>
      <c r="V11" s="27">
        <f>IFERROR(__xludf.DUMMYFUNCTION("""COMPUTED_VALUE"""),0.0)</f>
        <v>0</v>
      </c>
      <c r="W11" s="16">
        <f>IFERROR(__xludf.DUMMYFUNCTION("""COMPUTED_VALUE"""),1300.0)</f>
        <v>1300</v>
      </c>
      <c r="X11" s="23">
        <f>IFERROR(__xludf.DUMMYFUNCTION("""COMPUTED_VALUE"""),0.34097222222222223)</f>
        <v>0.3409722222</v>
      </c>
      <c r="Y11" s="24">
        <f>IFERROR(__xludf.DUMMYFUNCTION("""COMPUTED_VALUE"""),-142.0)</f>
        <v>-142</v>
      </c>
      <c r="Z11" s="13">
        <f>IFERROR(__xludf.DUMMYFUNCTION("""COMPUTED_VALUE"""),69.0)</f>
        <v>69</v>
      </c>
      <c r="AA11" s="13">
        <f>IFERROR(__xludf.DUMMYFUNCTION("""COMPUTED_VALUE"""),35.0)</f>
        <v>35</v>
      </c>
      <c r="AB11" s="25">
        <f>IFERROR(__xludf.DUMMYFUNCTION("""COMPUTED_VALUE"""),0.0)</f>
        <v>0</v>
      </c>
      <c r="AC11" s="13">
        <f>IFERROR(__xludf.DUMMYFUNCTION("""COMPUTED_VALUE"""),-150.0)</f>
        <v>-150</v>
      </c>
      <c r="AD11" s="26">
        <f>IFERROR(__xludf.DUMMYFUNCTION("""COMPUTED_VALUE"""),0.0020833333333333333)</f>
        <v>0.002083333333</v>
      </c>
      <c r="AE11" s="13">
        <f>IFERROR(__xludf.DUMMYFUNCTION("""COMPUTED_VALUE"""),0.0)</f>
        <v>0</v>
      </c>
      <c r="AF11" s="13">
        <f>IFERROR(__xludf.DUMMYFUNCTION("""COMPUTED_VALUE"""),54.0)</f>
        <v>54</v>
      </c>
      <c r="AG11" s="27">
        <f>IFERROR(__xludf.DUMMYFUNCTION("""COMPUTED_VALUE"""),-45.0)</f>
        <v>-45</v>
      </c>
      <c r="AH11" s="16">
        <f>IFERROR(__xludf.DUMMYFUNCTION("""COMPUTED_VALUE"""),0.0)</f>
        <v>0</v>
      </c>
      <c r="AI11" s="18">
        <f>IFERROR(__xludf.DUMMYFUNCTION("""COMPUTED_VALUE"""),51.0)</f>
        <v>51</v>
      </c>
      <c r="AJ11" s="22">
        <f>IFERROR(__xludf.DUMMYFUNCTION("""COMPUTED_VALUE"""),0.005011574074074074)</f>
        <v>0.005011574074</v>
      </c>
      <c r="AK11" s="13">
        <f>IFERROR(__xludf.DUMMYFUNCTION("""COMPUTED_VALUE"""),30.0)</f>
        <v>30</v>
      </c>
      <c r="AL11" s="16">
        <f>IFERROR(__xludf.DUMMYFUNCTION("""COMPUTED_VALUE"""),600.0)</f>
        <v>600</v>
      </c>
      <c r="AM11" s="23">
        <f>IFERROR(__xludf.DUMMYFUNCTION("""COMPUTED_VALUE"""),0.18263888888888888)</f>
        <v>0.1826388889</v>
      </c>
      <c r="AN11" s="16">
        <f>IFERROR(__xludf.DUMMYFUNCTION("""COMPUTED_VALUE"""),0.0)</f>
        <v>0</v>
      </c>
      <c r="AO11" s="28"/>
      <c r="AP11" s="28"/>
      <c r="AQ11" s="28"/>
      <c r="AR11" s="28"/>
      <c r="AS11" s="28"/>
      <c r="AT11" s="28"/>
      <c r="AU11" s="28"/>
      <c r="AV11" s="28"/>
      <c r="AW11" s="28"/>
      <c r="AX11" s="28"/>
    </row>
    <row r="12">
      <c r="A12" s="13">
        <f>IFERROR(__xludf.DUMMYFUNCTION("""COMPUTED_VALUE"""),9.0)</f>
        <v>9</v>
      </c>
      <c r="B12" s="35">
        <f>IFERROR(__xludf.DUMMYFUNCTION("""COMPUTED_VALUE"""),307.0)</f>
        <v>307</v>
      </c>
      <c r="C12" s="13" t="str">
        <f>IFERROR(__xludf.DUMMYFUNCTION("""COMPUTED_VALUE"""),"Gobe")</f>
        <v>Gobe</v>
      </c>
      <c r="D12" s="13" t="str">
        <f>IFERROR(__xludf.DUMMYFUNCTION("""COMPUTED_VALUE"""),"izven")</f>
        <v>izven</v>
      </c>
      <c r="E12" s="15">
        <f>IFERROR(__xludf.DUMMYFUNCTION("""COMPUTED_VALUE"""),1317.5)</f>
        <v>1317.5</v>
      </c>
      <c r="F12" s="13"/>
      <c r="G12" s="13">
        <f>IFERROR(__xludf.DUMMYFUNCTION("""COMPUTED_VALUE"""),25.5)</f>
        <v>25.5</v>
      </c>
      <c r="H12" s="13">
        <f>IFERROR(__xludf.DUMMYFUNCTION("""COMPUTED_VALUE"""),-360.0)</f>
        <v>-360</v>
      </c>
      <c r="I12" s="17">
        <f>IFERROR(__xludf.DUMMYFUNCTION("""COMPUTED_VALUE"""),0.0)</f>
        <v>0</v>
      </c>
      <c r="J12" s="30">
        <f>IFERROR(__xludf.DUMMYFUNCTION("""COMPUTED_VALUE"""),0.0)</f>
        <v>0</v>
      </c>
      <c r="K12" s="31">
        <f>IFERROR(__xludf.DUMMYFUNCTION("""COMPUTED_VALUE"""),0.0)</f>
        <v>0</v>
      </c>
      <c r="L12" s="13">
        <f>IFERROR(__xludf.DUMMYFUNCTION("""COMPUTED_VALUE"""),0.0)</f>
        <v>0</v>
      </c>
      <c r="M12" s="13">
        <f>IFERROR(__xludf.DUMMYFUNCTION("""COMPUTED_VALUE"""),0.0)</f>
        <v>0</v>
      </c>
      <c r="N12" s="13"/>
      <c r="O12" s="20">
        <f>IFERROR(__xludf.DUMMYFUNCTION("""COMPUTED_VALUE"""),0.52)</f>
        <v>0.52</v>
      </c>
      <c r="P12" s="16">
        <f>IFERROR(__xludf.DUMMYFUNCTION("""COMPUTED_VALUE"""),99.0)</f>
        <v>99</v>
      </c>
      <c r="Q12" s="13">
        <f>IFERROR(__xludf.DUMMYFUNCTION("""COMPUTED_VALUE"""),0.0)</f>
        <v>0</v>
      </c>
      <c r="R12" s="16">
        <f>IFERROR(__xludf.DUMMYFUNCTION("""COMPUTED_VALUE"""),62.0)</f>
        <v>62</v>
      </c>
      <c r="S12" s="27">
        <f>IFERROR(__xludf.DUMMYFUNCTION("""COMPUTED_VALUE"""),30.0)</f>
        <v>30</v>
      </c>
      <c r="T12" s="27">
        <f>IFERROR(__xludf.DUMMYFUNCTION("""COMPUTED_VALUE"""),50.0)</f>
        <v>50</v>
      </c>
      <c r="U12" s="22">
        <f>IFERROR(__xludf.DUMMYFUNCTION("""COMPUTED_VALUE"""),0.0)</f>
        <v>0</v>
      </c>
      <c r="V12" s="27">
        <f>IFERROR(__xludf.DUMMYFUNCTION("""COMPUTED_VALUE"""),0.0)</f>
        <v>0</v>
      </c>
      <c r="W12" s="16">
        <f>IFERROR(__xludf.DUMMYFUNCTION("""COMPUTED_VALUE"""),1500.0)</f>
        <v>1500</v>
      </c>
      <c r="X12" s="23">
        <f>IFERROR(__xludf.DUMMYFUNCTION("""COMPUTED_VALUE"""),0.49236111111111114)</f>
        <v>0.4923611111</v>
      </c>
      <c r="Y12" s="24">
        <f>IFERROR(__xludf.DUMMYFUNCTION("""COMPUTED_VALUE"""),-578.0)</f>
        <v>-578</v>
      </c>
      <c r="Z12" s="13">
        <f>IFERROR(__xludf.DUMMYFUNCTION("""COMPUTED_VALUE"""),86.0)</f>
        <v>86</v>
      </c>
      <c r="AA12" s="13">
        <f>IFERROR(__xludf.DUMMYFUNCTION("""COMPUTED_VALUE"""),49.0)</f>
        <v>49</v>
      </c>
      <c r="AB12" s="25">
        <f>IFERROR(__xludf.DUMMYFUNCTION("""COMPUTED_VALUE"""),50.0)</f>
        <v>50</v>
      </c>
      <c r="AC12" s="13">
        <f>IFERROR(__xludf.DUMMYFUNCTION("""COMPUTED_VALUE"""),-240.0)</f>
        <v>-240</v>
      </c>
      <c r="AD12" s="26">
        <f>IFERROR(__xludf.DUMMYFUNCTION("""COMPUTED_VALUE"""),0.0)</f>
        <v>0</v>
      </c>
      <c r="AE12" s="13">
        <f>IFERROR(__xludf.DUMMYFUNCTION("""COMPUTED_VALUE"""),0.0)</f>
        <v>0</v>
      </c>
      <c r="AF12" s="13">
        <f>IFERROR(__xludf.DUMMYFUNCTION("""COMPUTED_VALUE"""),0.0)</f>
        <v>0</v>
      </c>
      <c r="AG12" s="27">
        <f>IFERROR(__xludf.DUMMYFUNCTION("""COMPUTED_VALUE"""),-10.0)</f>
        <v>-10</v>
      </c>
      <c r="AH12" s="16">
        <f>IFERROR(__xludf.DUMMYFUNCTION("""COMPUTED_VALUE"""),16.0)</f>
        <v>16</v>
      </c>
      <c r="AI12" s="18">
        <f>IFERROR(__xludf.DUMMYFUNCTION("""COMPUTED_VALUE"""),22.0)</f>
        <v>22</v>
      </c>
      <c r="AJ12" s="22">
        <f>IFERROR(__xludf.DUMMYFUNCTION("""COMPUTED_VALUE"""),0.005671296296296297)</f>
        <v>0.005671296296</v>
      </c>
      <c r="AK12" s="13">
        <f>IFERROR(__xludf.DUMMYFUNCTION("""COMPUTED_VALUE"""),20.0)</f>
        <v>20</v>
      </c>
      <c r="AL12" s="16">
        <f>IFERROR(__xludf.DUMMYFUNCTION("""COMPUTED_VALUE"""),900.0)</f>
        <v>900</v>
      </c>
      <c r="AM12" s="23">
        <f>IFERROR(__xludf.DUMMYFUNCTION("""COMPUTED_VALUE"""),0.3388888888888889)</f>
        <v>0.3388888889</v>
      </c>
      <c r="AN12" s="16">
        <f>IFERROR(__xludf.DUMMYFUNCTION("""COMPUTED_VALUE"""),-404.0)</f>
        <v>-404</v>
      </c>
      <c r="AO12" s="28"/>
      <c r="AP12" s="28"/>
      <c r="AQ12" s="28"/>
      <c r="AR12" s="28"/>
      <c r="AS12" s="28"/>
      <c r="AT12" s="28"/>
      <c r="AU12" s="28"/>
      <c r="AV12" s="28"/>
      <c r="AW12" s="28"/>
      <c r="AX12" s="28"/>
    </row>
    <row r="13">
      <c r="A13" s="13">
        <f>IFERROR(__xludf.DUMMYFUNCTION("""COMPUTED_VALUE"""),10.0)</f>
        <v>10</v>
      </c>
      <c r="B13" s="35">
        <f>IFERROR(__xludf.DUMMYFUNCTION("""COMPUTED_VALUE"""),301.0)</f>
        <v>301</v>
      </c>
      <c r="C13" s="13" t="str">
        <f>IFERROR(__xludf.DUMMYFUNCTION("""COMPUTED_VALUE"""),"Neven")</f>
        <v>Neven</v>
      </c>
      <c r="D13" s="13" t="str">
        <f>IFERROR(__xludf.DUMMYFUNCTION("""COMPUTED_VALUE"""),"RVV")</f>
        <v>RVV</v>
      </c>
      <c r="E13" s="15">
        <f>IFERROR(__xludf.DUMMYFUNCTION("""COMPUTED_VALUE"""),874.5)</f>
        <v>874.5</v>
      </c>
      <c r="F13" s="13"/>
      <c r="G13" s="13">
        <f>IFERROR(__xludf.DUMMYFUNCTION("""COMPUTED_VALUE"""),28.5)</f>
        <v>28.5</v>
      </c>
      <c r="H13" s="13">
        <f>IFERROR(__xludf.DUMMYFUNCTION("""COMPUTED_VALUE"""),-480.0)</f>
        <v>-480</v>
      </c>
      <c r="I13" s="17">
        <f>IFERROR(__xludf.DUMMYFUNCTION("""COMPUTED_VALUE"""),0.0028935185185185184)</f>
        <v>0.002893518519</v>
      </c>
      <c r="J13" s="30">
        <f>IFERROR(__xludf.DUMMYFUNCTION("""COMPUTED_VALUE"""),0.0)</f>
        <v>0</v>
      </c>
      <c r="K13" s="31">
        <f>IFERROR(__xludf.DUMMYFUNCTION("""COMPUTED_VALUE"""),0.0)</f>
        <v>0</v>
      </c>
      <c r="L13" s="13">
        <f>IFERROR(__xludf.DUMMYFUNCTION("""COMPUTED_VALUE"""),0.0)</f>
        <v>0</v>
      </c>
      <c r="M13" s="13">
        <f>IFERROR(__xludf.DUMMYFUNCTION("""COMPUTED_VALUE"""),29.0)</f>
        <v>29</v>
      </c>
      <c r="N13" s="13"/>
      <c r="O13" s="20">
        <f>IFERROR(__xludf.DUMMYFUNCTION("""COMPUTED_VALUE"""),3.0)</f>
        <v>3</v>
      </c>
      <c r="P13" s="16">
        <f>IFERROR(__xludf.DUMMYFUNCTION("""COMPUTED_VALUE"""),0.0)</f>
        <v>0</v>
      </c>
      <c r="Q13" s="13">
        <f>IFERROR(__xludf.DUMMYFUNCTION("""COMPUTED_VALUE"""),0.0)</f>
        <v>0</v>
      </c>
      <c r="R13" s="16">
        <f>IFERROR(__xludf.DUMMYFUNCTION("""COMPUTED_VALUE"""),0.0)</f>
        <v>0</v>
      </c>
      <c r="S13" s="27">
        <f>IFERROR(__xludf.DUMMYFUNCTION("""COMPUTED_VALUE"""),0.0)</f>
        <v>0</v>
      </c>
      <c r="T13" s="27">
        <f>IFERROR(__xludf.DUMMYFUNCTION("""COMPUTED_VALUE"""),50.0)</f>
        <v>50</v>
      </c>
      <c r="U13" s="22">
        <f>IFERROR(__xludf.DUMMYFUNCTION("""COMPUTED_VALUE"""),0.0)</f>
        <v>0</v>
      </c>
      <c r="V13" s="27">
        <f>IFERROR(__xludf.DUMMYFUNCTION("""COMPUTED_VALUE"""),0.0)</f>
        <v>0</v>
      </c>
      <c r="W13" s="16">
        <f>IFERROR(__xludf.DUMMYFUNCTION("""COMPUTED_VALUE"""),1100.0)</f>
        <v>1100</v>
      </c>
      <c r="X13" s="23">
        <f>IFERROR(__xludf.DUMMYFUNCTION("""COMPUTED_VALUE"""),0.39444444444444443)</f>
        <v>0.3944444444</v>
      </c>
      <c r="Y13" s="24">
        <f>IFERROR(__xludf.DUMMYFUNCTION("""COMPUTED_VALUE"""),-296.0)</f>
        <v>-296</v>
      </c>
      <c r="Z13" s="13">
        <f>IFERROR(__xludf.DUMMYFUNCTION("""COMPUTED_VALUE"""),92.0)</f>
        <v>92</v>
      </c>
      <c r="AA13" s="13">
        <f>IFERROR(__xludf.DUMMYFUNCTION("""COMPUTED_VALUE"""),50.0)</f>
        <v>50</v>
      </c>
      <c r="AB13" s="25">
        <f>IFERROR(__xludf.DUMMYFUNCTION("""COMPUTED_VALUE"""),50.0)</f>
        <v>50</v>
      </c>
      <c r="AC13" s="13">
        <f>IFERROR(__xludf.DUMMYFUNCTION("""COMPUTED_VALUE"""),-300.0)</f>
        <v>-300</v>
      </c>
      <c r="AD13" s="26">
        <f>IFERROR(__xludf.DUMMYFUNCTION("""COMPUTED_VALUE"""),0.0020833333333333333)</f>
        <v>0.002083333333</v>
      </c>
      <c r="AE13" s="13">
        <f>IFERROR(__xludf.DUMMYFUNCTION("""COMPUTED_VALUE"""),0.0)</f>
        <v>0</v>
      </c>
      <c r="AF13" s="13">
        <f>IFERROR(__xludf.DUMMYFUNCTION("""COMPUTED_VALUE"""),0.0)</f>
        <v>0</v>
      </c>
      <c r="AG13" s="27">
        <f>IFERROR(__xludf.DUMMYFUNCTION("""COMPUTED_VALUE"""),0.0)</f>
        <v>0</v>
      </c>
      <c r="AH13" s="16">
        <f>IFERROR(__xludf.DUMMYFUNCTION("""COMPUTED_VALUE"""),0.0)</f>
        <v>0</v>
      </c>
      <c r="AI13" s="18">
        <f>IFERROR(__xludf.DUMMYFUNCTION("""COMPUTED_VALUE"""),36.0)</f>
        <v>36</v>
      </c>
      <c r="AJ13" s="22">
        <f>IFERROR(__xludf.DUMMYFUNCTION("""COMPUTED_VALUE"""),0.0059953703703703705)</f>
        <v>0.00599537037</v>
      </c>
      <c r="AK13" s="13">
        <f>IFERROR(__xludf.DUMMYFUNCTION("""COMPUTED_VALUE"""),15.0)</f>
        <v>15</v>
      </c>
      <c r="AL13" s="16">
        <f>IFERROR(__xludf.DUMMYFUNCTION("""COMPUTED_VALUE"""),500.0)</f>
        <v>500</v>
      </c>
      <c r="AM13" s="23">
        <f>IFERROR(__xludf.DUMMYFUNCTION("""COMPUTED_VALUE"""),0.14791666666666667)</f>
        <v>0.1479166667</v>
      </c>
      <c r="AN13" s="16">
        <f>IFERROR(__xludf.DUMMYFUNCTION("""COMPUTED_VALUE"""),0.0)</f>
        <v>0</v>
      </c>
      <c r="AO13" s="28"/>
      <c r="AP13" s="28"/>
      <c r="AQ13" s="28"/>
      <c r="AR13" s="28"/>
      <c r="AS13" s="28"/>
      <c r="AT13" s="28"/>
      <c r="AU13" s="28"/>
      <c r="AV13" s="28"/>
      <c r="AW13" s="28"/>
      <c r="AX13" s="28"/>
    </row>
    <row r="14" hidden="1">
      <c r="A14" s="13"/>
      <c r="B14" s="35"/>
      <c r="C14" s="13"/>
      <c r="D14" s="13"/>
      <c r="E14" s="15"/>
      <c r="F14" s="13"/>
      <c r="G14" s="13"/>
      <c r="H14" s="13"/>
      <c r="I14" s="17"/>
      <c r="J14" s="30"/>
      <c r="K14" s="31"/>
      <c r="L14" s="13"/>
      <c r="M14" s="13"/>
      <c r="N14" s="13"/>
      <c r="O14" s="20"/>
      <c r="P14" s="16"/>
      <c r="Q14" s="13"/>
      <c r="R14" s="16"/>
      <c r="S14" s="13"/>
      <c r="T14" s="13"/>
      <c r="U14" s="22"/>
      <c r="V14" s="27"/>
      <c r="W14" s="16"/>
      <c r="X14" s="23"/>
      <c r="Y14" s="24"/>
      <c r="Z14" s="13"/>
      <c r="AA14" s="13"/>
      <c r="AB14" s="25"/>
      <c r="AC14" s="13"/>
      <c r="AD14" s="26"/>
      <c r="AE14" s="13"/>
      <c r="AF14" s="13"/>
      <c r="AG14" s="27"/>
      <c r="AH14" s="16"/>
      <c r="AI14" s="18"/>
      <c r="AJ14" s="22"/>
      <c r="AK14" s="13"/>
      <c r="AL14" s="16"/>
      <c r="AM14" s="23"/>
      <c r="AN14" s="16"/>
      <c r="AO14" s="28"/>
      <c r="AP14" s="28"/>
      <c r="AQ14" s="28"/>
      <c r="AR14" s="28"/>
      <c r="AS14" s="28"/>
      <c r="AT14" s="28"/>
      <c r="AU14" s="28"/>
      <c r="AV14" s="28"/>
      <c r="AW14" s="28"/>
      <c r="AX14" s="28"/>
    </row>
    <row r="15" hidden="1">
      <c r="A15" s="13"/>
      <c r="B15" s="35"/>
      <c r="C15" s="13"/>
      <c r="D15" s="13"/>
      <c r="E15" s="15"/>
      <c r="F15" s="13"/>
      <c r="G15" s="13"/>
      <c r="H15" s="13"/>
      <c r="I15" s="17"/>
      <c r="J15" s="30"/>
      <c r="K15" s="31"/>
      <c r="L15" s="13"/>
      <c r="M15" s="13"/>
      <c r="N15" s="13"/>
      <c r="O15" s="20"/>
      <c r="P15" s="16"/>
      <c r="Q15" s="13"/>
      <c r="R15" s="16"/>
      <c r="S15" s="13"/>
      <c r="T15" s="13"/>
      <c r="U15" s="22"/>
      <c r="V15" s="27"/>
      <c r="W15" s="16"/>
      <c r="X15" s="23"/>
      <c r="Y15" s="24"/>
      <c r="Z15" s="13"/>
      <c r="AA15" s="13"/>
      <c r="AB15" s="25"/>
      <c r="AC15" s="13"/>
      <c r="AD15" s="26"/>
      <c r="AE15" s="13"/>
      <c r="AF15" s="13"/>
      <c r="AG15" s="27"/>
      <c r="AH15" s="16"/>
      <c r="AI15" s="18"/>
      <c r="AJ15" s="22"/>
      <c r="AK15" s="13"/>
      <c r="AL15" s="16"/>
      <c r="AM15" s="23"/>
      <c r="AN15" s="16"/>
      <c r="AO15" s="28"/>
      <c r="AP15" s="28"/>
      <c r="AQ15" s="28"/>
      <c r="AR15" s="28"/>
      <c r="AS15" s="28"/>
      <c r="AT15" s="28"/>
      <c r="AU15" s="28"/>
      <c r="AV15" s="28"/>
      <c r="AW15" s="28"/>
      <c r="AX15" s="28"/>
    </row>
    <row r="16" hidden="1">
      <c r="A16" s="13"/>
      <c r="B16" s="35"/>
      <c r="C16" s="13"/>
      <c r="D16" s="13"/>
      <c r="E16" s="15"/>
      <c r="F16" s="13"/>
      <c r="G16" s="13"/>
      <c r="H16" s="13"/>
      <c r="I16" s="17"/>
      <c r="J16" s="30"/>
      <c r="K16" s="31"/>
      <c r="L16" s="13"/>
      <c r="M16" s="13"/>
      <c r="N16" s="13"/>
      <c r="O16" s="20"/>
      <c r="P16" s="16"/>
      <c r="Q16" s="13"/>
      <c r="R16" s="16"/>
      <c r="S16" s="13"/>
      <c r="T16" s="13"/>
      <c r="U16" s="22"/>
      <c r="V16" s="27"/>
      <c r="W16" s="16"/>
      <c r="X16" s="23"/>
      <c r="Y16" s="24"/>
      <c r="Z16" s="13"/>
      <c r="AA16" s="13"/>
      <c r="AB16" s="25"/>
      <c r="AC16" s="13"/>
      <c r="AD16" s="26"/>
      <c r="AE16" s="13"/>
      <c r="AF16" s="13"/>
      <c r="AG16" s="27"/>
      <c r="AH16" s="16"/>
      <c r="AI16" s="18"/>
      <c r="AJ16" s="22"/>
      <c r="AK16" s="13"/>
      <c r="AL16" s="16"/>
      <c r="AM16" s="23"/>
      <c r="AN16" s="16"/>
      <c r="AO16" s="28"/>
      <c r="AP16" s="28"/>
      <c r="AQ16" s="28"/>
      <c r="AR16" s="28"/>
      <c r="AS16" s="28"/>
      <c r="AT16" s="28"/>
      <c r="AU16" s="28"/>
      <c r="AV16" s="28"/>
      <c r="AW16" s="28"/>
      <c r="AX16" s="28"/>
    </row>
    <row r="17" hidden="1">
      <c r="A17" s="13"/>
      <c r="B17" s="35"/>
      <c r="C17" s="13"/>
      <c r="D17" s="13"/>
      <c r="E17" s="15"/>
      <c r="F17" s="13"/>
      <c r="G17" s="13"/>
      <c r="H17" s="13"/>
      <c r="I17" s="37"/>
      <c r="J17" s="38"/>
      <c r="K17" s="39"/>
      <c r="L17" s="13"/>
      <c r="M17" s="13"/>
      <c r="N17" s="13"/>
      <c r="O17" s="20"/>
      <c r="P17" s="16"/>
      <c r="Q17" s="13"/>
      <c r="R17" s="16"/>
      <c r="S17" s="13"/>
      <c r="T17" s="13"/>
      <c r="U17" s="22"/>
      <c r="V17" s="27"/>
      <c r="W17" s="16"/>
      <c r="X17" s="23"/>
      <c r="Y17" s="24"/>
      <c r="Z17" s="13"/>
      <c r="AA17" s="13"/>
      <c r="AB17" s="25"/>
      <c r="AC17" s="13"/>
      <c r="AD17" s="26"/>
      <c r="AE17" s="13"/>
      <c r="AF17" s="13"/>
      <c r="AG17" s="27"/>
      <c r="AH17" s="16"/>
      <c r="AI17" s="18"/>
      <c r="AJ17" s="22"/>
      <c r="AK17" s="13"/>
      <c r="AL17" s="16"/>
      <c r="AM17" s="23"/>
      <c r="AN17" s="16"/>
      <c r="AO17" s="28"/>
      <c r="AP17" s="28"/>
      <c r="AQ17" s="28"/>
      <c r="AR17" s="28"/>
      <c r="AS17" s="28"/>
      <c r="AT17" s="28"/>
      <c r="AU17" s="28"/>
      <c r="AV17" s="28"/>
      <c r="AW17" s="28"/>
      <c r="AX17" s="28"/>
    </row>
    <row r="18">
      <c r="A18" s="40"/>
      <c r="B18" s="40"/>
      <c r="C18" s="40" t="s">
        <v>39</v>
      </c>
      <c r="D18" s="40"/>
      <c r="E18" s="40">
        <f>SUM(F18:W18,Z18:AL18)</f>
        <v>4035</v>
      </c>
      <c r="F18" s="40"/>
      <c r="G18" s="40">
        <v>125.0</v>
      </c>
      <c r="H18" s="40"/>
      <c r="I18" s="41"/>
      <c r="J18" s="40">
        <v>60.0</v>
      </c>
      <c r="K18" s="42">
        <v>60.0</v>
      </c>
      <c r="L18" s="40">
        <v>200.0</v>
      </c>
      <c r="M18" s="40">
        <v>60.0</v>
      </c>
      <c r="N18" s="40">
        <v>100.0</v>
      </c>
      <c r="O18" s="40"/>
      <c r="P18" s="40">
        <v>100.0</v>
      </c>
      <c r="Q18" s="40">
        <v>80.0</v>
      </c>
      <c r="R18" s="40">
        <v>150.0</v>
      </c>
      <c r="S18" s="40">
        <v>30.0</v>
      </c>
      <c r="T18" s="40">
        <v>50.0</v>
      </c>
      <c r="U18" s="40"/>
      <c r="V18" s="40">
        <v>60.0</v>
      </c>
      <c r="W18" s="40">
        <v>1400.0</v>
      </c>
      <c r="X18" s="43">
        <v>0.3090277777777778</v>
      </c>
      <c r="Y18" s="42"/>
      <c r="Z18" s="40">
        <v>100.0</v>
      </c>
      <c r="AA18" s="40">
        <v>20.0</v>
      </c>
      <c r="AB18" s="42">
        <v>50.0</v>
      </c>
      <c r="AC18" s="40"/>
      <c r="AD18" s="40"/>
      <c r="AE18" s="40">
        <v>60.0</v>
      </c>
      <c r="AF18" s="40">
        <v>60.0</v>
      </c>
      <c r="AG18" s="40"/>
      <c r="AH18" s="40">
        <v>150.0</v>
      </c>
      <c r="AI18" s="40">
        <v>60.0</v>
      </c>
      <c r="AJ18" s="40"/>
      <c r="AK18" s="40">
        <v>60.0</v>
      </c>
      <c r="AL18" s="40">
        <v>1000.0</v>
      </c>
      <c r="AM18" s="43">
        <v>0.2076388888888889</v>
      </c>
      <c r="AN18" s="40"/>
      <c r="AO18" s="28"/>
      <c r="AP18" s="28"/>
      <c r="AQ18" s="28"/>
      <c r="AR18" s="28"/>
      <c r="AS18" s="28"/>
      <c r="AT18" s="28"/>
      <c r="AU18" s="28"/>
      <c r="AV18" s="28"/>
      <c r="AW18" s="28"/>
      <c r="AX18" s="28"/>
    </row>
    <row r="19">
      <c r="A19" s="28"/>
      <c r="B19" s="28"/>
      <c r="C19" s="44" t="s">
        <v>40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H19" s="28"/>
      <c r="AI19" s="28"/>
      <c r="AJ19" s="28"/>
      <c r="AK19" s="28"/>
      <c r="AL19" s="28"/>
      <c r="AM19" s="28"/>
      <c r="AN19" s="28"/>
    </row>
    <row r="20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H20" s="28"/>
      <c r="AI20" s="28"/>
      <c r="AJ20" s="28"/>
      <c r="AK20" s="28"/>
      <c r="AL20" s="28"/>
      <c r="AM20" s="28"/>
      <c r="AN20" s="28"/>
    </row>
    <row r="2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H21" s="28"/>
      <c r="AI21" s="28"/>
      <c r="AJ21" s="28"/>
      <c r="AK21" s="28"/>
    </row>
    <row r="2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H22" s="28"/>
      <c r="AI22" s="28"/>
      <c r="AJ22" s="28"/>
      <c r="AK22" s="28"/>
      <c r="AL22" s="28"/>
      <c r="AM22" s="28"/>
      <c r="AN22" s="28"/>
    </row>
    <row r="2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H23" s="28"/>
      <c r="AI23" s="28"/>
      <c r="AJ23" s="28"/>
      <c r="AK23" s="28"/>
      <c r="AL23" s="28"/>
      <c r="AM23" s="28"/>
      <c r="AN23" s="28"/>
    </row>
    <row r="2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H24" s="28"/>
      <c r="AI24" s="28"/>
      <c r="AJ24" s="28"/>
      <c r="AK24" s="28"/>
      <c r="AL24" s="28"/>
      <c r="AM24" s="28"/>
      <c r="AN24" s="28"/>
    </row>
    <row r="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H25" s="28"/>
      <c r="AI25" s="28"/>
      <c r="AJ25" s="28"/>
      <c r="AK25" s="28"/>
      <c r="AL25" s="28"/>
      <c r="AM25" s="28"/>
      <c r="AN25" s="28"/>
    </row>
    <row r="2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H26" s="28"/>
      <c r="AI26" s="28"/>
      <c r="AJ26" s="28"/>
      <c r="AK26" s="28"/>
      <c r="AL26" s="28"/>
      <c r="AM26" s="28"/>
      <c r="AN26" s="28"/>
    </row>
    <row r="2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H27" s="28"/>
      <c r="AI27" s="28"/>
      <c r="AJ27" s="28"/>
      <c r="AK27" s="28"/>
      <c r="AL27" s="28"/>
      <c r="AM27" s="28"/>
      <c r="AN27" s="28"/>
    </row>
    <row r="28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H28" s="28"/>
      <c r="AI28" s="28"/>
      <c r="AJ28" s="28"/>
      <c r="AK28" s="28"/>
      <c r="AL28" s="28"/>
      <c r="AM28" s="28"/>
      <c r="AN28" s="28"/>
    </row>
    <row r="29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H29" s="28"/>
      <c r="AI29" s="28"/>
      <c r="AJ29" s="28"/>
      <c r="AK29" s="28"/>
      <c r="AL29" s="28"/>
      <c r="AM29" s="28"/>
      <c r="AN29" s="28"/>
    </row>
    <row r="30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H30" s="28"/>
      <c r="AI30" s="28"/>
      <c r="AJ30" s="28"/>
      <c r="AK30" s="28"/>
      <c r="AL30" s="28"/>
      <c r="AM30" s="28"/>
      <c r="AN30" s="28"/>
    </row>
    <row r="3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H31" s="28"/>
      <c r="AI31" s="28"/>
      <c r="AJ31" s="28"/>
      <c r="AK31" s="28"/>
      <c r="AL31" s="28"/>
      <c r="AM31" s="28"/>
      <c r="AN31" s="28"/>
    </row>
    <row r="3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H32" s="28"/>
      <c r="AI32" s="28"/>
      <c r="AJ32" s="28"/>
      <c r="AK32" s="28"/>
      <c r="AL32" s="28"/>
      <c r="AM32" s="28"/>
      <c r="AN32" s="28"/>
    </row>
    <row r="3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H33" s="28"/>
      <c r="AI33" s="28"/>
      <c r="AJ33" s="28"/>
      <c r="AK33" s="28"/>
      <c r="AL33" s="28"/>
      <c r="AM33" s="28"/>
      <c r="AN33" s="28"/>
    </row>
    <row r="3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H34" s="28"/>
      <c r="AI34" s="28"/>
      <c r="AJ34" s="28"/>
      <c r="AK34" s="28"/>
      <c r="AL34" s="28"/>
      <c r="AM34" s="28"/>
      <c r="AN34" s="28"/>
    </row>
    <row r="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H35" s="28"/>
      <c r="AI35" s="28"/>
      <c r="AJ35" s="28"/>
      <c r="AK35" s="28"/>
      <c r="AL35" s="28"/>
      <c r="AM35" s="28"/>
      <c r="AN35" s="28"/>
    </row>
    <row r="3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H36" s="28"/>
      <c r="AI36" s="28"/>
      <c r="AJ36" s="28"/>
      <c r="AK36" s="28"/>
      <c r="AL36" s="28"/>
      <c r="AM36" s="28"/>
      <c r="AN36" s="28"/>
    </row>
    <row r="3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H37" s="28"/>
      <c r="AI37" s="28"/>
      <c r="AJ37" s="28"/>
      <c r="AK37" s="28"/>
      <c r="AL37" s="28"/>
      <c r="AM37" s="28"/>
      <c r="AN37" s="28"/>
    </row>
    <row r="38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H38" s="28"/>
      <c r="AI38" s="28"/>
      <c r="AJ38" s="28"/>
      <c r="AK38" s="28"/>
      <c r="AL38" s="28"/>
      <c r="AM38" s="28"/>
      <c r="AN38" s="28"/>
    </row>
    <row r="3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H39" s="28"/>
      <c r="AI39" s="28"/>
      <c r="AJ39" s="28"/>
      <c r="AK39" s="28"/>
      <c r="AL39" s="28"/>
      <c r="AM39" s="28"/>
      <c r="AN39" s="28"/>
    </row>
    <row r="40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H40" s="28"/>
      <c r="AI40" s="28"/>
      <c r="AJ40" s="28"/>
      <c r="AK40" s="28"/>
      <c r="AL40" s="28"/>
      <c r="AM40" s="28"/>
      <c r="AN40" s="28"/>
    </row>
    <row r="4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H41" s="28"/>
      <c r="AI41" s="28"/>
      <c r="AJ41" s="28"/>
      <c r="AK41" s="28"/>
      <c r="AL41" s="28"/>
      <c r="AM41" s="28"/>
      <c r="AN41" s="28"/>
    </row>
    <row r="4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H42" s="28"/>
      <c r="AI42" s="28"/>
      <c r="AJ42" s="28"/>
      <c r="AK42" s="28"/>
      <c r="AL42" s="28"/>
      <c r="AM42" s="28"/>
      <c r="AN42" s="28"/>
    </row>
    <row r="4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H43" s="28"/>
      <c r="AI43" s="28"/>
      <c r="AJ43" s="28"/>
      <c r="AK43" s="28"/>
      <c r="AL43" s="28"/>
      <c r="AM43" s="28"/>
      <c r="AN43" s="28"/>
    </row>
    <row r="4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H44" s="28"/>
      <c r="AI44" s="28"/>
      <c r="AJ44" s="28"/>
      <c r="AK44" s="28"/>
      <c r="AL44" s="28"/>
      <c r="AM44" s="28"/>
      <c r="AN44" s="28"/>
    </row>
    <row r="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H45" s="28"/>
      <c r="AI45" s="28"/>
      <c r="AJ45" s="28"/>
      <c r="AK45" s="28"/>
      <c r="AL45" s="28"/>
      <c r="AM45" s="28"/>
      <c r="AN45" s="28"/>
    </row>
    <row r="4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H46" s="28"/>
      <c r="AI46" s="28"/>
      <c r="AJ46" s="28"/>
      <c r="AK46" s="28"/>
      <c r="AL46" s="28"/>
      <c r="AM46" s="28"/>
      <c r="AN46" s="28"/>
    </row>
    <row r="47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H47" s="28"/>
      <c r="AI47" s="28"/>
      <c r="AJ47" s="28"/>
      <c r="AK47" s="28"/>
      <c r="AL47" s="28"/>
      <c r="AM47" s="28"/>
      <c r="AN47" s="28"/>
    </row>
    <row r="4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H48" s="28"/>
      <c r="AI48" s="28"/>
      <c r="AJ48" s="28"/>
      <c r="AK48" s="28"/>
      <c r="AL48" s="28"/>
      <c r="AM48" s="28"/>
      <c r="AN48" s="28"/>
    </row>
    <row r="49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H49" s="28"/>
      <c r="AI49" s="28"/>
      <c r="AJ49" s="28"/>
      <c r="AK49" s="28"/>
      <c r="AL49" s="28"/>
      <c r="AM49" s="28"/>
      <c r="AN49" s="28"/>
    </row>
    <row r="5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H50" s="28"/>
      <c r="AI50" s="28"/>
      <c r="AJ50" s="28"/>
      <c r="AK50" s="28"/>
      <c r="AL50" s="28"/>
      <c r="AM50" s="28"/>
      <c r="AN50" s="28"/>
    </row>
    <row r="5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H51" s="28"/>
      <c r="AI51" s="28"/>
      <c r="AJ51" s="28"/>
      <c r="AK51" s="28"/>
      <c r="AL51" s="28"/>
      <c r="AM51" s="28"/>
      <c r="AN51" s="28"/>
    </row>
    <row r="5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H52" s="28"/>
      <c r="AI52" s="28"/>
      <c r="AJ52" s="28"/>
      <c r="AK52" s="28"/>
      <c r="AL52" s="28"/>
      <c r="AM52" s="28"/>
      <c r="AN52" s="28"/>
    </row>
    <row r="5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H53" s="28"/>
      <c r="AI53" s="28"/>
      <c r="AJ53" s="28"/>
      <c r="AK53" s="28"/>
      <c r="AL53" s="28"/>
      <c r="AM53" s="28"/>
      <c r="AN53" s="28"/>
    </row>
    <row r="5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H54" s="28"/>
      <c r="AI54" s="28"/>
      <c r="AJ54" s="28"/>
      <c r="AK54" s="28"/>
      <c r="AL54" s="28"/>
      <c r="AM54" s="28"/>
      <c r="AN54" s="28"/>
    </row>
    <row r="5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H55" s="28"/>
      <c r="AI55" s="28"/>
      <c r="AJ55" s="28"/>
      <c r="AK55" s="28"/>
      <c r="AL55" s="28"/>
      <c r="AM55" s="28"/>
      <c r="AN55" s="28"/>
    </row>
    <row r="56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H56" s="28"/>
      <c r="AI56" s="28"/>
      <c r="AJ56" s="28"/>
      <c r="AK56" s="28"/>
      <c r="AL56" s="28"/>
      <c r="AM56" s="28"/>
      <c r="AN56" s="28"/>
    </row>
    <row r="5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H57" s="28"/>
      <c r="AI57" s="28"/>
      <c r="AJ57" s="28"/>
      <c r="AK57" s="28"/>
      <c r="AL57" s="28"/>
      <c r="AM57" s="28"/>
      <c r="AN57" s="28"/>
    </row>
    <row r="58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H58" s="28"/>
      <c r="AI58" s="28"/>
      <c r="AJ58" s="28"/>
      <c r="AK58" s="28"/>
      <c r="AL58" s="28"/>
      <c r="AM58" s="28"/>
      <c r="AN58" s="28"/>
    </row>
    <row r="59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H59" s="28"/>
      <c r="AI59" s="28"/>
      <c r="AJ59" s="28"/>
      <c r="AK59" s="28"/>
      <c r="AL59" s="28"/>
      <c r="AM59" s="28"/>
      <c r="AN59" s="28"/>
    </row>
    <row r="6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H60" s="28"/>
      <c r="AI60" s="28"/>
      <c r="AJ60" s="28"/>
      <c r="AK60" s="28"/>
      <c r="AL60" s="28"/>
      <c r="AM60" s="28"/>
      <c r="AN60" s="28"/>
    </row>
    <row r="6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H61" s="28"/>
      <c r="AI61" s="28"/>
      <c r="AJ61" s="28"/>
      <c r="AK61" s="28"/>
      <c r="AL61" s="28"/>
      <c r="AM61" s="28"/>
      <c r="AN61" s="28"/>
    </row>
    <row r="6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H62" s="28"/>
      <c r="AI62" s="28"/>
      <c r="AJ62" s="28"/>
      <c r="AK62" s="28"/>
      <c r="AL62" s="28"/>
      <c r="AM62" s="28"/>
      <c r="AN62" s="28"/>
    </row>
    <row r="6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H63" s="28"/>
      <c r="AI63" s="28"/>
      <c r="AJ63" s="28"/>
      <c r="AK63" s="28"/>
      <c r="AL63" s="28"/>
      <c r="AM63" s="28"/>
      <c r="AN63" s="28"/>
    </row>
    <row r="6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H64" s="28"/>
      <c r="AI64" s="28"/>
      <c r="AJ64" s="28"/>
      <c r="AK64" s="28"/>
      <c r="AL64" s="28"/>
      <c r="AM64" s="28"/>
      <c r="AN64" s="28"/>
    </row>
    <row r="6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H65" s="28"/>
      <c r="AI65" s="28"/>
      <c r="AJ65" s="28"/>
      <c r="AK65" s="28"/>
      <c r="AL65" s="28"/>
      <c r="AM65" s="28"/>
      <c r="AN65" s="28"/>
    </row>
    <row r="66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H66" s="28"/>
      <c r="AI66" s="28"/>
      <c r="AJ66" s="28"/>
      <c r="AK66" s="28"/>
      <c r="AL66" s="28"/>
      <c r="AM66" s="28"/>
      <c r="AN66" s="28"/>
    </row>
    <row r="6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H67" s="28"/>
      <c r="AI67" s="28"/>
      <c r="AJ67" s="28"/>
      <c r="AK67" s="28"/>
      <c r="AL67" s="28"/>
      <c r="AM67" s="28"/>
      <c r="AN67" s="28"/>
    </row>
    <row r="6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H68" s="28"/>
      <c r="AI68" s="28"/>
      <c r="AJ68" s="28"/>
      <c r="AK68" s="28"/>
      <c r="AL68" s="28"/>
      <c r="AM68" s="28"/>
      <c r="AN68" s="28"/>
    </row>
    <row r="69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H69" s="28"/>
      <c r="AI69" s="28"/>
      <c r="AJ69" s="28"/>
      <c r="AK69" s="28"/>
      <c r="AL69" s="28"/>
      <c r="AM69" s="28"/>
      <c r="AN69" s="28"/>
    </row>
    <row r="7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H70" s="28"/>
      <c r="AI70" s="28"/>
      <c r="AJ70" s="28"/>
      <c r="AK70" s="28"/>
      <c r="AL70" s="28"/>
      <c r="AM70" s="28"/>
      <c r="AN70" s="28"/>
    </row>
    <row r="7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H71" s="28"/>
      <c r="AI71" s="28"/>
      <c r="AJ71" s="28"/>
      <c r="AK71" s="28"/>
      <c r="AL71" s="28"/>
      <c r="AM71" s="28"/>
      <c r="AN71" s="28"/>
    </row>
    <row r="7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H72" s="28"/>
      <c r="AI72" s="28"/>
      <c r="AJ72" s="28"/>
      <c r="AK72" s="28"/>
      <c r="AL72" s="28"/>
      <c r="AM72" s="28"/>
      <c r="AN72" s="28"/>
    </row>
    <row r="7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H73" s="28"/>
      <c r="AI73" s="28"/>
      <c r="AJ73" s="28"/>
      <c r="AK73" s="28"/>
      <c r="AL73" s="28"/>
      <c r="AM73" s="28"/>
      <c r="AN73" s="28"/>
    </row>
    <row r="7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H74" s="28"/>
      <c r="AI74" s="28"/>
      <c r="AJ74" s="28"/>
      <c r="AK74" s="28"/>
      <c r="AL74" s="28"/>
      <c r="AM74" s="28"/>
      <c r="AN74" s="28"/>
    </row>
    <row r="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H75" s="28"/>
      <c r="AI75" s="28"/>
      <c r="AJ75" s="28"/>
      <c r="AK75" s="28"/>
      <c r="AL75" s="28"/>
      <c r="AM75" s="28"/>
      <c r="AN75" s="28"/>
    </row>
    <row r="7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H76" s="28"/>
      <c r="AI76" s="28"/>
      <c r="AJ76" s="28"/>
      <c r="AK76" s="28"/>
      <c r="AL76" s="28"/>
      <c r="AM76" s="28"/>
      <c r="AN76" s="28"/>
    </row>
    <row r="7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H77" s="28"/>
      <c r="AI77" s="28"/>
      <c r="AJ77" s="28"/>
      <c r="AK77" s="28"/>
      <c r="AL77" s="28"/>
      <c r="AM77" s="28"/>
      <c r="AN77" s="28"/>
    </row>
    <row r="7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H78" s="28"/>
      <c r="AI78" s="28"/>
      <c r="AJ78" s="28"/>
      <c r="AK78" s="28"/>
      <c r="AL78" s="28"/>
      <c r="AM78" s="28"/>
      <c r="AN78" s="28"/>
    </row>
    <row r="79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H79" s="28"/>
      <c r="AI79" s="28"/>
      <c r="AJ79" s="28"/>
      <c r="AK79" s="28"/>
      <c r="AL79" s="28"/>
      <c r="AM79" s="28"/>
      <c r="AN79" s="28"/>
    </row>
    <row r="8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H80" s="28"/>
      <c r="AI80" s="28"/>
      <c r="AJ80" s="28"/>
      <c r="AK80" s="28"/>
      <c r="AL80" s="28"/>
      <c r="AM80" s="28"/>
      <c r="AN80" s="28"/>
    </row>
    <row r="8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H81" s="28"/>
      <c r="AI81" s="28"/>
      <c r="AJ81" s="28"/>
      <c r="AK81" s="28"/>
      <c r="AL81" s="28"/>
      <c r="AM81" s="28"/>
      <c r="AN81" s="28"/>
    </row>
    <row r="8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H82" s="28"/>
      <c r="AI82" s="28"/>
      <c r="AJ82" s="28"/>
      <c r="AK82" s="28"/>
      <c r="AL82" s="28"/>
      <c r="AM82" s="28"/>
      <c r="AN82" s="28"/>
    </row>
    <row r="8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H83" s="28"/>
      <c r="AI83" s="28"/>
      <c r="AJ83" s="28"/>
      <c r="AK83" s="28"/>
      <c r="AL83" s="28"/>
      <c r="AM83" s="28"/>
      <c r="AN83" s="28"/>
    </row>
    <row r="8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H84" s="28"/>
      <c r="AI84" s="28"/>
      <c r="AJ84" s="28"/>
      <c r="AK84" s="28"/>
      <c r="AL84" s="28"/>
      <c r="AM84" s="28"/>
      <c r="AN84" s="28"/>
    </row>
    <row r="8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H85" s="28"/>
      <c r="AI85" s="28"/>
      <c r="AJ85" s="28"/>
      <c r="AK85" s="28"/>
      <c r="AL85" s="28"/>
      <c r="AM85" s="28"/>
      <c r="AN85" s="28"/>
    </row>
    <row r="8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H86" s="28"/>
      <c r="AI86" s="28"/>
      <c r="AJ86" s="28"/>
      <c r="AK86" s="28"/>
      <c r="AL86" s="28"/>
      <c r="AM86" s="28"/>
      <c r="AN86" s="28"/>
    </row>
    <row r="8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H87" s="28"/>
      <c r="AI87" s="28"/>
      <c r="AJ87" s="28"/>
      <c r="AK87" s="28"/>
      <c r="AL87" s="28"/>
      <c r="AM87" s="28"/>
      <c r="AN87" s="28"/>
    </row>
    <row r="8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H88" s="28"/>
      <c r="AI88" s="28"/>
      <c r="AJ88" s="28"/>
      <c r="AK88" s="28"/>
      <c r="AL88" s="28"/>
      <c r="AM88" s="28"/>
      <c r="AN88" s="28"/>
    </row>
    <row r="89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H89" s="28"/>
      <c r="AI89" s="28"/>
      <c r="AJ89" s="28"/>
      <c r="AK89" s="28"/>
      <c r="AL89" s="28"/>
      <c r="AM89" s="28"/>
      <c r="AN89" s="28"/>
    </row>
    <row r="9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H90" s="28"/>
      <c r="AI90" s="28"/>
      <c r="AJ90" s="28"/>
      <c r="AK90" s="28"/>
      <c r="AL90" s="28"/>
      <c r="AM90" s="28"/>
      <c r="AN90" s="28"/>
    </row>
    <row r="9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H91" s="28"/>
      <c r="AI91" s="28"/>
      <c r="AJ91" s="28"/>
      <c r="AK91" s="28"/>
      <c r="AL91" s="28"/>
      <c r="AM91" s="28"/>
      <c r="AN91" s="28"/>
    </row>
    <row r="9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H92" s="28"/>
      <c r="AI92" s="28"/>
      <c r="AJ92" s="28"/>
      <c r="AK92" s="28"/>
      <c r="AL92" s="28"/>
      <c r="AM92" s="28"/>
      <c r="AN92" s="28"/>
    </row>
    <row r="9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H93" s="28"/>
      <c r="AI93" s="28"/>
      <c r="AJ93" s="28"/>
      <c r="AK93" s="28"/>
      <c r="AL93" s="28"/>
      <c r="AM93" s="28"/>
      <c r="AN93" s="28"/>
    </row>
    <row r="9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H94" s="28"/>
      <c r="AI94" s="28"/>
      <c r="AJ94" s="28"/>
      <c r="AK94" s="28"/>
      <c r="AL94" s="28"/>
      <c r="AM94" s="28"/>
      <c r="AN94" s="28"/>
    </row>
    <row r="9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H95" s="28"/>
      <c r="AI95" s="28"/>
      <c r="AJ95" s="28"/>
      <c r="AK95" s="28"/>
      <c r="AL95" s="28"/>
      <c r="AM95" s="28"/>
      <c r="AN95" s="28"/>
    </row>
    <row r="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H96" s="28"/>
      <c r="AI96" s="28"/>
      <c r="AJ96" s="28"/>
      <c r="AK96" s="28"/>
      <c r="AL96" s="28"/>
      <c r="AM96" s="28"/>
      <c r="AN96" s="28"/>
    </row>
    <row r="9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H97" s="28"/>
      <c r="AI97" s="28"/>
      <c r="AJ97" s="28"/>
      <c r="AK97" s="28"/>
      <c r="AL97" s="28"/>
      <c r="AM97" s="28"/>
      <c r="AN97" s="28"/>
    </row>
    <row r="9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H98" s="28"/>
      <c r="AI98" s="28"/>
      <c r="AJ98" s="28"/>
      <c r="AK98" s="28"/>
      <c r="AL98" s="28"/>
      <c r="AM98" s="28"/>
      <c r="AN98" s="28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H99" s="28"/>
      <c r="AI99" s="28"/>
      <c r="AJ99" s="28"/>
      <c r="AK99" s="28"/>
      <c r="AL99" s="28"/>
      <c r="AM99" s="28"/>
      <c r="AN99" s="28"/>
    </row>
    <row r="10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H100" s="28"/>
      <c r="AI100" s="28"/>
      <c r="AJ100" s="28"/>
      <c r="AK100" s="28"/>
      <c r="AL100" s="28"/>
      <c r="AM100" s="28"/>
      <c r="AN100" s="28"/>
    </row>
    <row r="10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H101" s="28"/>
      <c r="AI101" s="28"/>
      <c r="AJ101" s="28"/>
      <c r="AK101" s="28"/>
      <c r="AL101" s="28"/>
      <c r="AM101" s="28"/>
      <c r="AN101" s="28"/>
    </row>
    <row r="10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H102" s="28"/>
      <c r="AI102" s="28"/>
      <c r="AJ102" s="28"/>
      <c r="AK102" s="28"/>
      <c r="AL102" s="28"/>
      <c r="AM102" s="28"/>
      <c r="AN102" s="28"/>
    </row>
    <row r="10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H103" s="28"/>
      <c r="AI103" s="28"/>
      <c r="AJ103" s="28"/>
      <c r="AK103" s="28"/>
      <c r="AL103" s="28"/>
      <c r="AM103" s="28"/>
      <c r="AN103" s="28"/>
    </row>
    <row r="1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H104" s="28"/>
      <c r="AI104" s="28"/>
      <c r="AJ104" s="28"/>
      <c r="AK104" s="28"/>
      <c r="AL104" s="28"/>
      <c r="AM104" s="28"/>
      <c r="AN104" s="28"/>
    </row>
    <row r="10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H105" s="28"/>
      <c r="AI105" s="28"/>
      <c r="AJ105" s="28"/>
      <c r="AK105" s="28"/>
      <c r="AL105" s="28"/>
      <c r="AM105" s="28"/>
      <c r="AN105" s="28"/>
    </row>
    <row r="10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H106" s="28"/>
      <c r="AI106" s="28"/>
      <c r="AJ106" s="28"/>
      <c r="AK106" s="28"/>
      <c r="AL106" s="28"/>
      <c r="AM106" s="28"/>
      <c r="AN106" s="28"/>
    </row>
    <row r="10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H107" s="28"/>
      <c r="AI107" s="28"/>
      <c r="AJ107" s="28"/>
      <c r="AK107" s="28"/>
      <c r="AL107" s="28"/>
      <c r="AM107" s="28"/>
      <c r="AN107" s="28"/>
    </row>
    <row r="10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H108" s="28"/>
      <c r="AI108" s="28"/>
      <c r="AJ108" s="28"/>
      <c r="AK108" s="28"/>
      <c r="AL108" s="28"/>
      <c r="AM108" s="28"/>
      <c r="AN108" s="28"/>
    </row>
    <row r="109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H109" s="28"/>
      <c r="AI109" s="28"/>
      <c r="AJ109" s="28"/>
      <c r="AK109" s="28"/>
      <c r="AL109" s="28"/>
      <c r="AM109" s="28"/>
      <c r="AN109" s="28"/>
    </row>
    <row r="11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H110" s="28"/>
      <c r="AI110" s="28"/>
      <c r="AJ110" s="28"/>
      <c r="AK110" s="28"/>
      <c r="AL110" s="28"/>
      <c r="AM110" s="28"/>
      <c r="AN110" s="28"/>
    </row>
    <row r="1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H111" s="28"/>
      <c r="AI111" s="28"/>
      <c r="AJ111" s="28"/>
      <c r="AK111" s="28"/>
      <c r="AL111" s="28"/>
      <c r="AM111" s="28"/>
      <c r="AN111" s="28"/>
    </row>
    <row r="1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H112" s="28"/>
      <c r="AI112" s="28"/>
      <c r="AJ112" s="28"/>
      <c r="AK112" s="28"/>
      <c r="AL112" s="28"/>
      <c r="AM112" s="28"/>
      <c r="AN112" s="28"/>
    </row>
    <row r="11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H113" s="28"/>
      <c r="AI113" s="28"/>
      <c r="AJ113" s="28"/>
      <c r="AK113" s="28"/>
      <c r="AL113" s="28"/>
      <c r="AM113" s="28"/>
      <c r="AN113" s="28"/>
    </row>
    <row r="1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H114" s="28"/>
      <c r="AI114" s="28"/>
      <c r="AJ114" s="28"/>
      <c r="AK114" s="28"/>
      <c r="AL114" s="28"/>
      <c r="AM114" s="28"/>
      <c r="AN114" s="28"/>
    </row>
    <row r="1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H115" s="28"/>
      <c r="AI115" s="28"/>
      <c r="AJ115" s="28"/>
      <c r="AK115" s="28"/>
      <c r="AL115" s="28"/>
      <c r="AM115" s="28"/>
      <c r="AN115" s="28"/>
    </row>
    <row r="1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H116" s="28"/>
      <c r="AI116" s="28"/>
      <c r="AJ116" s="28"/>
      <c r="AK116" s="28"/>
      <c r="AL116" s="28"/>
      <c r="AM116" s="28"/>
      <c r="AN116" s="28"/>
    </row>
    <row r="11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H117" s="28"/>
      <c r="AI117" s="28"/>
      <c r="AJ117" s="28"/>
      <c r="AK117" s="28"/>
      <c r="AL117" s="28"/>
      <c r="AM117" s="28"/>
      <c r="AN117" s="28"/>
    </row>
    <row r="1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H118" s="28"/>
      <c r="AI118" s="28"/>
      <c r="AJ118" s="28"/>
      <c r="AK118" s="28"/>
      <c r="AL118" s="28"/>
      <c r="AM118" s="28"/>
      <c r="AN118" s="28"/>
    </row>
    <row r="119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H119" s="28"/>
      <c r="AI119" s="28"/>
      <c r="AJ119" s="28"/>
      <c r="AK119" s="28"/>
      <c r="AL119" s="28"/>
      <c r="AM119" s="28"/>
      <c r="AN119" s="28"/>
    </row>
    <row r="12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H120" s="28"/>
      <c r="AI120" s="28"/>
      <c r="AJ120" s="28"/>
      <c r="AK120" s="28"/>
      <c r="AL120" s="28"/>
      <c r="AM120" s="28"/>
      <c r="AN120" s="28"/>
    </row>
    <row r="12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H121" s="28"/>
      <c r="AI121" s="28"/>
      <c r="AJ121" s="28"/>
      <c r="AK121" s="28"/>
      <c r="AL121" s="28"/>
      <c r="AM121" s="28"/>
      <c r="AN121" s="28"/>
    </row>
    <row r="1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H122" s="28"/>
      <c r="AI122" s="28"/>
      <c r="AJ122" s="28"/>
      <c r="AK122" s="28"/>
      <c r="AL122" s="28"/>
      <c r="AM122" s="28"/>
      <c r="AN122" s="28"/>
    </row>
    <row r="1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H123" s="28"/>
      <c r="AI123" s="28"/>
      <c r="AJ123" s="28"/>
      <c r="AK123" s="28"/>
      <c r="AL123" s="28"/>
      <c r="AM123" s="28"/>
      <c r="AN123" s="28"/>
    </row>
    <row r="12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H124" s="28"/>
      <c r="AI124" s="28"/>
      <c r="AJ124" s="28"/>
      <c r="AK124" s="28"/>
      <c r="AL124" s="28"/>
      <c r="AM124" s="28"/>
      <c r="AN124" s="28"/>
    </row>
    <row r="1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H125" s="28"/>
      <c r="AI125" s="28"/>
      <c r="AJ125" s="28"/>
      <c r="AK125" s="28"/>
      <c r="AL125" s="28"/>
      <c r="AM125" s="28"/>
      <c r="AN125" s="28"/>
    </row>
    <row r="12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H126" s="28"/>
      <c r="AI126" s="28"/>
      <c r="AJ126" s="28"/>
      <c r="AK126" s="28"/>
      <c r="AL126" s="28"/>
      <c r="AM126" s="28"/>
      <c r="AN126" s="28"/>
    </row>
    <row r="1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H127" s="28"/>
      <c r="AI127" s="28"/>
      <c r="AJ127" s="28"/>
      <c r="AK127" s="28"/>
      <c r="AL127" s="28"/>
      <c r="AM127" s="28"/>
      <c r="AN127" s="28"/>
    </row>
    <row r="1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H128" s="28"/>
      <c r="AI128" s="28"/>
      <c r="AJ128" s="28"/>
      <c r="AK128" s="28"/>
      <c r="AL128" s="28"/>
      <c r="AM128" s="28"/>
      <c r="AN128" s="28"/>
    </row>
    <row r="129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H129" s="28"/>
      <c r="AI129" s="28"/>
      <c r="AJ129" s="28"/>
      <c r="AK129" s="28"/>
      <c r="AL129" s="28"/>
      <c r="AM129" s="28"/>
      <c r="AN129" s="28"/>
    </row>
    <row r="13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H130" s="28"/>
      <c r="AI130" s="28"/>
      <c r="AJ130" s="28"/>
      <c r="AK130" s="28"/>
      <c r="AL130" s="28"/>
      <c r="AM130" s="28"/>
      <c r="AN130" s="28"/>
    </row>
    <row r="13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H131" s="28"/>
      <c r="AI131" s="28"/>
      <c r="AJ131" s="28"/>
      <c r="AK131" s="28"/>
      <c r="AL131" s="28"/>
      <c r="AM131" s="28"/>
      <c r="AN131" s="28"/>
    </row>
    <row r="13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H132" s="28"/>
      <c r="AI132" s="28"/>
      <c r="AJ132" s="28"/>
      <c r="AK132" s="28"/>
      <c r="AL132" s="28"/>
      <c r="AM132" s="28"/>
      <c r="AN132" s="28"/>
    </row>
    <row r="13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H133" s="28"/>
      <c r="AI133" s="28"/>
      <c r="AJ133" s="28"/>
      <c r="AK133" s="28"/>
      <c r="AL133" s="28"/>
      <c r="AM133" s="28"/>
      <c r="AN133" s="28"/>
    </row>
    <row r="13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H134" s="28"/>
      <c r="AI134" s="28"/>
      <c r="AJ134" s="28"/>
      <c r="AK134" s="28"/>
      <c r="AL134" s="28"/>
      <c r="AM134" s="28"/>
      <c r="AN134" s="28"/>
    </row>
    <row r="1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H135" s="28"/>
      <c r="AI135" s="28"/>
      <c r="AJ135" s="28"/>
      <c r="AK135" s="28"/>
      <c r="AL135" s="28"/>
      <c r="AM135" s="28"/>
      <c r="AN135" s="28"/>
    </row>
    <row r="13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H136" s="28"/>
      <c r="AI136" s="28"/>
      <c r="AJ136" s="28"/>
      <c r="AK136" s="28"/>
      <c r="AL136" s="28"/>
      <c r="AM136" s="28"/>
      <c r="AN136" s="28"/>
    </row>
    <row r="13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H137" s="28"/>
      <c r="AI137" s="28"/>
      <c r="AJ137" s="28"/>
      <c r="AK137" s="28"/>
      <c r="AL137" s="28"/>
      <c r="AM137" s="28"/>
      <c r="AN137" s="28"/>
    </row>
    <row r="13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H138" s="28"/>
      <c r="AI138" s="28"/>
      <c r="AJ138" s="28"/>
      <c r="AK138" s="28"/>
      <c r="AL138" s="28"/>
      <c r="AM138" s="28"/>
      <c r="AN138" s="28"/>
    </row>
    <row r="139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H139" s="28"/>
      <c r="AI139" s="28"/>
      <c r="AJ139" s="28"/>
      <c r="AK139" s="28"/>
      <c r="AL139" s="28"/>
      <c r="AM139" s="28"/>
      <c r="AN139" s="28"/>
    </row>
    <row r="14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H140" s="28"/>
      <c r="AI140" s="28"/>
      <c r="AJ140" s="28"/>
      <c r="AK140" s="28"/>
      <c r="AL140" s="28"/>
      <c r="AM140" s="28"/>
      <c r="AN140" s="28"/>
    </row>
    <row r="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H141" s="28"/>
      <c r="AI141" s="28"/>
      <c r="AJ141" s="28"/>
      <c r="AK141" s="28"/>
      <c r="AL141" s="28"/>
      <c r="AM141" s="28"/>
      <c r="AN141" s="28"/>
    </row>
    <row r="14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H142" s="28"/>
      <c r="AI142" s="28"/>
      <c r="AJ142" s="28"/>
      <c r="AK142" s="28"/>
      <c r="AL142" s="28"/>
      <c r="AM142" s="28"/>
      <c r="AN142" s="28"/>
    </row>
    <row r="14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H143" s="28"/>
      <c r="AI143" s="28"/>
      <c r="AJ143" s="28"/>
      <c r="AK143" s="28"/>
      <c r="AL143" s="28"/>
      <c r="AM143" s="28"/>
      <c r="AN143" s="28"/>
    </row>
    <row r="14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H144" s="28"/>
      <c r="AI144" s="28"/>
      <c r="AJ144" s="28"/>
      <c r="AK144" s="28"/>
      <c r="AL144" s="28"/>
      <c r="AM144" s="28"/>
      <c r="AN144" s="28"/>
    </row>
    <row r="1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H145" s="28"/>
      <c r="AI145" s="28"/>
      <c r="AJ145" s="28"/>
      <c r="AK145" s="28"/>
      <c r="AL145" s="28"/>
      <c r="AM145" s="28"/>
      <c r="AN145" s="28"/>
    </row>
    <row r="14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H146" s="28"/>
      <c r="AI146" s="28"/>
      <c r="AJ146" s="28"/>
      <c r="AK146" s="28"/>
      <c r="AL146" s="28"/>
      <c r="AM146" s="28"/>
      <c r="AN146" s="28"/>
    </row>
    <row r="14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H147" s="28"/>
      <c r="AI147" s="28"/>
      <c r="AJ147" s="28"/>
      <c r="AK147" s="28"/>
      <c r="AL147" s="28"/>
      <c r="AM147" s="28"/>
      <c r="AN147" s="28"/>
    </row>
    <row r="14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H148" s="28"/>
      <c r="AI148" s="28"/>
      <c r="AJ148" s="28"/>
      <c r="AK148" s="28"/>
      <c r="AL148" s="28"/>
      <c r="AM148" s="28"/>
      <c r="AN148" s="28"/>
    </row>
    <row r="149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H149" s="28"/>
      <c r="AI149" s="28"/>
      <c r="AJ149" s="28"/>
      <c r="AK149" s="28"/>
      <c r="AL149" s="28"/>
      <c r="AM149" s="28"/>
      <c r="AN149" s="28"/>
    </row>
    <row r="15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H150" s="28"/>
      <c r="AI150" s="28"/>
      <c r="AJ150" s="28"/>
      <c r="AK150" s="28"/>
      <c r="AL150" s="28"/>
      <c r="AM150" s="28"/>
      <c r="AN150" s="28"/>
    </row>
    <row r="15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H151" s="28"/>
      <c r="AI151" s="28"/>
      <c r="AJ151" s="28"/>
      <c r="AK151" s="28"/>
      <c r="AL151" s="28"/>
      <c r="AM151" s="28"/>
      <c r="AN151" s="28"/>
    </row>
    <row r="15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H152" s="28"/>
      <c r="AI152" s="28"/>
      <c r="AJ152" s="28"/>
      <c r="AK152" s="28"/>
      <c r="AL152" s="28"/>
      <c r="AM152" s="28"/>
      <c r="AN152" s="28"/>
    </row>
    <row r="15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H153" s="28"/>
      <c r="AI153" s="28"/>
      <c r="AJ153" s="28"/>
      <c r="AK153" s="28"/>
      <c r="AL153" s="28"/>
      <c r="AM153" s="28"/>
      <c r="AN153" s="28"/>
    </row>
    <row r="15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H154" s="28"/>
      <c r="AI154" s="28"/>
      <c r="AJ154" s="28"/>
      <c r="AK154" s="28"/>
      <c r="AL154" s="28"/>
      <c r="AM154" s="28"/>
      <c r="AN154" s="28"/>
    </row>
    <row r="15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H155" s="28"/>
      <c r="AI155" s="28"/>
      <c r="AJ155" s="28"/>
      <c r="AK155" s="28"/>
      <c r="AL155" s="28"/>
      <c r="AM155" s="28"/>
      <c r="AN155" s="28"/>
    </row>
    <row r="15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H156" s="28"/>
      <c r="AI156" s="28"/>
      <c r="AJ156" s="28"/>
      <c r="AK156" s="28"/>
      <c r="AL156" s="28"/>
      <c r="AM156" s="28"/>
      <c r="AN156" s="28"/>
    </row>
    <row r="15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H157" s="28"/>
      <c r="AI157" s="28"/>
      <c r="AJ157" s="28"/>
      <c r="AK157" s="28"/>
      <c r="AL157" s="28"/>
      <c r="AM157" s="28"/>
      <c r="AN157" s="28"/>
    </row>
    <row r="15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H158" s="28"/>
      <c r="AI158" s="28"/>
      <c r="AJ158" s="28"/>
      <c r="AK158" s="28"/>
      <c r="AL158" s="28"/>
      <c r="AM158" s="28"/>
      <c r="AN158" s="28"/>
    </row>
    <row r="159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H159" s="28"/>
      <c r="AI159" s="28"/>
      <c r="AJ159" s="28"/>
      <c r="AK159" s="28"/>
      <c r="AL159" s="28"/>
      <c r="AM159" s="28"/>
      <c r="AN159" s="28"/>
    </row>
    <row r="1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H160" s="28"/>
      <c r="AI160" s="28"/>
      <c r="AJ160" s="28"/>
      <c r="AK160" s="28"/>
      <c r="AL160" s="28"/>
      <c r="AM160" s="28"/>
      <c r="AN160" s="28"/>
    </row>
    <row r="16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H161" s="28"/>
      <c r="AI161" s="28"/>
      <c r="AJ161" s="28"/>
      <c r="AK161" s="28"/>
      <c r="AL161" s="28"/>
      <c r="AM161" s="28"/>
      <c r="AN161" s="28"/>
    </row>
    <row r="16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H162" s="28"/>
      <c r="AI162" s="28"/>
      <c r="AJ162" s="28"/>
      <c r="AK162" s="28"/>
      <c r="AL162" s="28"/>
      <c r="AM162" s="28"/>
      <c r="AN162" s="28"/>
    </row>
    <row r="16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H163" s="28"/>
      <c r="AI163" s="28"/>
      <c r="AJ163" s="28"/>
      <c r="AK163" s="28"/>
      <c r="AL163" s="28"/>
      <c r="AM163" s="28"/>
      <c r="AN163" s="28"/>
    </row>
    <row r="16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H164" s="28"/>
      <c r="AI164" s="28"/>
      <c r="AJ164" s="28"/>
      <c r="AK164" s="28"/>
      <c r="AL164" s="28"/>
      <c r="AM164" s="28"/>
      <c r="AN164" s="28"/>
    </row>
    <row r="16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H165" s="28"/>
      <c r="AI165" s="28"/>
      <c r="AJ165" s="28"/>
      <c r="AK165" s="28"/>
      <c r="AL165" s="28"/>
      <c r="AM165" s="28"/>
      <c r="AN165" s="28"/>
    </row>
    <row r="16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H166" s="28"/>
      <c r="AI166" s="28"/>
      <c r="AJ166" s="28"/>
      <c r="AK166" s="28"/>
      <c r="AL166" s="28"/>
      <c r="AM166" s="28"/>
      <c r="AN166" s="28"/>
    </row>
    <row r="16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H167" s="28"/>
      <c r="AI167" s="28"/>
      <c r="AJ167" s="28"/>
      <c r="AK167" s="28"/>
      <c r="AL167" s="28"/>
      <c r="AM167" s="28"/>
      <c r="AN167" s="28"/>
    </row>
    <row r="16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H168" s="28"/>
      <c r="AI168" s="28"/>
      <c r="AJ168" s="28"/>
      <c r="AK168" s="28"/>
      <c r="AL168" s="28"/>
      <c r="AM168" s="28"/>
      <c r="AN168" s="28"/>
    </row>
    <row r="169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H169" s="28"/>
      <c r="AI169" s="28"/>
      <c r="AJ169" s="28"/>
      <c r="AK169" s="28"/>
      <c r="AL169" s="28"/>
      <c r="AM169" s="28"/>
      <c r="AN169" s="28"/>
    </row>
    <row r="17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H170" s="28"/>
      <c r="AI170" s="28"/>
      <c r="AJ170" s="28"/>
      <c r="AK170" s="28"/>
      <c r="AL170" s="28"/>
      <c r="AM170" s="28"/>
      <c r="AN170" s="28"/>
    </row>
    <row r="17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H171" s="28"/>
      <c r="AI171" s="28"/>
      <c r="AJ171" s="28"/>
      <c r="AK171" s="28"/>
      <c r="AL171" s="28"/>
      <c r="AM171" s="28"/>
      <c r="AN171" s="28"/>
    </row>
    <row r="17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H172" s="28"/>
      <c r="AI172" s="28"/>
      <c r="AJ172" s="28"/>
      <c r="AK172" s="28"/>
      <c r="AL172" s="28"/>
      <c r="AM172" s="28"/>
      <c r="AN172" s="28"/>
    </row>
    <row r="17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H173" s="28"/>
      <c r="AI173" s="28"/>
      <c r="AJ173" s="28"/>
      <c r="AK173" s="28"/>
      <c r="AL173" s="28"/>
      <c r="AM173" s="28"/>
      <c r="AN173" s="28"/>
    </row>
    <row r="17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H174" s="28"/>
      <c r="AI174" s="28"/>
      <c r="AJ174" s="28"/>
      <c r="AK174" s="28"/>
      <c r="AL174" s="28"/>
      <c r="AM174" s="28"/>
      <c r="AN174" s="28"/>
    </row>
    <row r="17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H175" s="28"/>
      <c r="AI175" s="28"/>
      <c r="AJ175" s="28"/>
      <c r="AK175" s="28"/>
      <c r="AL175" s="28"/>
      <c r="AM175" s="28"/>
      <c r="AN175" s="28"/>
    </row>
    <row r="17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H176" s="28"/>
      <c r="AI176" s="28"/>
      <c r="AJ176" s="28"/>
      <c r="AK176" s="28"/>
      <c r="AL176" s="28"/>
      <c r="AM176" s="28"/>
      <c r="AN176" s="28"/>
    </row>
    <row r="17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H177" s="28"/>
      <c r="AI177" s="28"/>
      <c r="AJ177" s="28"/>
      <c r="AK177" s="28"/>
      <c r="AL177" s="28"/>
      <c r="AM177" s="28"/>
      <c r="AN177" s="28"/>
    </row>
    <row r="17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H178" s="28"/>
      <c r="AI178" s="28"/>
      <c r="AJ178" s="28"/>
      <c r="AK178" s="28"/>
      <c r="AL178" s="28"/>
      <c r="AM178" s="28"/>
      <c r="AN178" s="28"/>
    </row>
    <row r="179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H179" s="28"/>
      <c r="AI179" s="28"/>
      <c r="AJ179" s="28"/>
      <c r="AK179" s="28"/>
      <c r="AL179" s="28"/>
      <c r="AM179" s="28"/>
      <c r="AN179" s="28"/>
    </row>
    <row r="18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H180" s="28"/>
      <c r="AI180" s="28"/>
      <c r="AJ180" s="28"/>
      <c r="AK180" s="28"/>
      <c r="AL180" s="28"/>
      <c r="AM180" s="28"/>
      <c r="AN180" s="28"/>
    </row>
    <row r="18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H181" s="28"/>
      <c r="AI181" s="28"/>
      <c r="AJ181" s="28"/>
      <c r="AK181" s="28"/>
      <c r="AL181" s="28"/>
      <c r="AM181" s="28"/>
      <c r="AN181" s="28"/>
    </row>
    <row r="18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H182" s="28"/>
      <c r="AI182" s="28"/>
      <c r="AJ182" s="28"/>
      <c r="AK182" s="28"/>
      <c r="AL182" s="28"/>
      <c r="AM182" s="28"/>
      <c r="AN182" s="28"/>
    </row>
    <row r="18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H183" s="28"/>
      <c r="AI183" s="28"/>
      <c r="AJ183" s="28"/>
      <c r="AK183" s="28"/>
      <c r="AL183" s="28"/>
      <c r="AM183" s="28"/>
      <c r="AN183" s="28"/>
    </row>
    <row r="18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H184" s="28"/>
      <c r="AI184" s="28"/>
      <c r="AJ184" s="28"/>
      <c r="AK184" s="28"/>
      <c r="AL184" s="28"/>
      <c r="AM184" s="28"/>
      <c r="AN184" s="28"/>
    </row>
    <row r="18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H185" s="28"/>
      <c r="AI185" s="28"/>
      <c r="AJ185" s="28"/>
      <c r="AK185" s="28"/>
      <c r="AL185" s="28"/>
      <c r="AM185" s="28"/>
      <c r="AN185" s="28"/>
    </row>
    <row r="18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H186" s="28"/>
      <c r="AI186" s="28"/>
      <c r="AJ186" s="28"/>
      <c r="AK186" s="28"/>
      <c r="AL186" s="28"/>
      <c r="AM186" s="28"/>
      <c r="AN186" s="28"/>
    </row>
    <row r="18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H187" s="28"/>
      <c r="AI187" s="28"/>
      <c r="AJ187" s="28"/>
      <c r="AK187" s="28"/>
      <c r="AL187" s="28"/>
      <c r="AM187" s="28"/>
      <c r="AN187" s="28"/>
    </row>
    <row r="18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H188" s="28"/>
      <c r="AI188" s="28"/>
      <c r="AJ188" s="28"/>
      <c r="AK188" s="28"/>
      <c r="AL188" s="28"/>
      <c r="AM188" s="28"/>
      <c r="AN188" s="28"/>
    </row>
    <row r="189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H189" s="28"/>
      <c r="AI189" s="28"/>
      <c r="AJ189" s="28"/>
      <c r="AK189" s="28"/>
      <c r="AL189" s="28"/>
      <c r="AM189" s="28"/>
      <c r="AN189" s="28"/>
    </row>
    <row r="19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H190" s="28"/>
      <c r="AI190" s="28"/>
      <c r="AJ190" s="28"/>
      <c r="AK190" s="28"/>
      <c r="AL190" s="28"/>
      <c r="AM190" s="28"/>
      <c r="AN190" s="28"/>
    </row>
    <row r="19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H191" s="28"/>
      <c r="AI191" s="28"/>
      <c r="AJ191" s="28"/>
      <c r="AK191" s="28"/>
      <c r="AL191" s="28"/>
      <c r="AM191" s="28"/>
      <c r="AN191" s="28"/>
    </row>
    <row r="19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H192" s="28"/>
      <c r="AI192" s="28"/>
      <c r="AJ192" s="28"/>
      <c r="AK192" s="28"/>
      <c r="AL192" s="28"/>
      <c r="AM192" s="28"/>
      <c r="AN192" s="28"/>
    </row>
    <row r="19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H193" s="28"/>
      <c r="AI193" s="28"/>
      <c r="AJ193" s="28"/>
      <c r="AK193" s="28"/>
      <c r="AL193" s="28"/>
      <c r="AM193" s="28"/>
      <c r="AN193" s="28"/>
    </row>
    <row r="19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H194" s="28"/>
      <c r="AI194" s="28"/>
      <c r="AJ194" s="28"/>
      <c r="AK194" s="28"/>
      <c r="AL194" s="28"/>
      <c r="AM194" s="28"/>
      <c r="AN194" s="28"/>
    </row>
    <row r="19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H195" s="28"/>
      <c r="AI195" s="28"/>
      <c r="AJ195" s="28"/>
      <c r="AK195" s="28"/>
      <c r="AL195" s="28"/>
      <c r="AM195" s="28"/>
      <c r="AN195" s="28"/>
    </row>
    <row r="19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H196" s="28"/>
      <c r="AI196" s="28"/>
      <c r="AJ196" s="28"/>
      <c r="AK196" s="28"/>
      <c r="AL196" s="28"/>
      <c r="AM196" s="28"/>
      <c r="AN196" s="28"/>
    </row>
    <row r="19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H197" s="28"/>
      <c r="AI197" s="28"/>
      <c r="AJ197" s="28"/>
      <c r="AK197" s="28"/>
      <c r="AL197" s="28"/>
      <c r="AM197" s="28"/>
      <c r="AN197" s="28"/>
    </row>
    <row r="19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H198" s="28"/>
      <c r="AI198" s="28"/>
      <c r="AJ198" s="28"/>
      <c r="AK198" s="28"/>
      <c r="AL198" s="28"/>
      <c r="AM198" s="28"/>
      <c r="AN198" s="28"/>
    </row>
    <row r="199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H199" s="28"/>
      <c r="AI199" s="28"/>
      <c r="AJ199" s="28"/>
      <c r="AK199" s="28"/>
      <c r="AL199" s="28"/>
      <c r="AM199" s="28"/>
      <c r="AN199" s="28"/>
    </row>
    <row r="20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H200" s="28"/>
      <c r="AI200" s="28"/>
      <c r="AJ200" s="28"/>
      <c r="AK200" s="28"/>
      <c r="AL200" s="28"/>
      <c r="AM200" s="28"/>
      <c r="AN200" s="28"/>
    </row>
    <row r="20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H201" s="28"/>
      <c r="AI201" s="28"/>
      <c r="AJ201" s="28"/>
      <c r="AK201" s="28"/>
      <c r="AL201" s="28"/>
      <c r="AM201" s="28"/>
      <c r="AN201" s="28"/>
    </row>
    <row r="20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H202" s="28"/>
      <c r="AI202" s="28"/>
      <c r="AJ202" s="28"/>
      <c r="AK202" s="28"/>
      <c r="AL202" s="28"/>
      <c r="AM202" s="28"/>
      <c r="AN202" s="28"/>
    </row>
    <row r="20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H203" s="28"/>
      <c r="AI203" s="28"/>
      <c r="AJ203" s="28"/>
      <c r="AK203" s="28"/>
      <c r="AL203" s="28"/>
      <c r="AM203" s="28"/>
      <c r="AN203" s="28"/>
    </row>
    <row r="2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H204" s="28"/>
      <c r="AI204" s="28"/>
      <c r="AJ204" s="28"/>
      <c r="AK204" s="28"/>
      <c r="AL204" s="28"/>
      <c r="AM204" s="28"/>
      <c r="AN204" s="28"/>
    </row>
    <row r="20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H205" s="28"/>
      <c r="AI205" s="28"/>
      <c r="AJ205" s="28"/>
      <c r="AK205" s="28"/>
      <c r="AL205" s="28"/>
      <c r="AM205" s="28"/>
      <c r="AN205" s="28"/>
    </row>
    <row r="20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H206" s="28"/>
      <c r="AI206" s="28"/>
      <c r="AJ206" s="28"/>
      <c r="AK206" s="28"/>
      <c r="AL206" s="28"/>
      <c r="AM206" s="28"/>
      <c r="AN206" s="28"/>
    </row>
    <row r="20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H207" s="28"/>
      <c r="AI207" s="28"/>
      <c r="AJ207" s="28"/>
      <c r="AK207" s="28"/>
      <c r="AL207" s="28"/>
      <c r="AM207" s="28"/>
      <c r="AN207" s="28"/>
    </row>
    <row r="20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H208" s="28"/>
      <c r="AI208" s="28"/>
      <c r="AJ208" s="28"/>
      <c r="AK208" s="28"/>
      <c r="AL208" s="28"/>
      <c r="AM208" s="28"/>
      <c r="AN208" s="28"/>
    </row>
    <row r="209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H209" s="28"/>
      <c r="AI209" s="28"/>
      <c r="AJ209" s="28"/>
      <c r="AK209" s="28"/>
      <c r="AL209" s="28"/>
      <c r="AM209" s="28"/>
      <c r="AN209" s="28"/>
    </row>
    <row r="21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H210" s="28"/>
      <c r="AI210" s="28"/>
      <c r="AJ210" s="28"/>
      <c r="AK210" s="28"/>
      <c r="AL210" s="28"/>
      <c r="AM210" s="28"/>
      <c r="AN210" s="28"/>
    </row>
    <row r="21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H211" s="28"/>
      <c r="AI211" s="28"/>
      <c r="AJ211" s="28"/>
      <c r="AK211" s="28"/>
      <c r="AL211" s="28"/>
      <c r="AM211" s="28"/>
      <c r="AN211" s="28"/>
    </row>
    <row r="21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H212" s="28"/>
      <c r="AI212" s="28"/>
      <c r="AJ212" s="28"/>
      <c r="AK212" s="28"/>
      <c r="AL212" s="28"/>
      <c r="AM212" s="28"/>
      <c r="AN212" s="28"/>
    </row>
    <row r="21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H213" s="28"/>
      <c r="AI213" s="28"/>
      <c r="AJ213" s="28"/>
      <c r="AK213" s="28"/>
      <c r="AL213" s="28"/>
      <c r="AM213" s="28"/>
      <c r="AN213" s="28"/>
    </row>
    <row r="21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H214" s="28"/>
      <c r="AI214" s="28"/>
      <c r="AJ214" s="28"/>
      <c r="AK214" s="28"/>
      <c r="AL214" s="28"/>
      <c r="AM214" s="28"/>
      <c r="AN214" s="28"/>
    </row>
    <row r="2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H215" s="28"/>
      <c r="AI215" s="28"/>
      <c r="AJ215" s="28"/>
      <c r="AK215" s="28"/>
      <c r="AL215" s="28"/>
      <c r="AM215" s="28"/>
      <c r="AN215" s="28"/>
    </row>
    <row r="2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H216" s="28"/>
      <c r="AI216" s="28"/>
      <c r="AJ216" s="28"/>
      <c r="AK216" s="28"/>
      <c r="AL216" s="28"/>
      <c r="AM216" s="28"/>
      <c r="AN216" s="28"/>
    </row>
    <row r="21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H217" s="28"/>
      <c r="AI217" s="28"/>
      <c r="AJ217" s="28"/>
      <c r="AK217" s="28"/>
      <c r="AL217" s="28"/>
      <c r="AM217" s="28"/>
      <c r="AN217" s="28"/>
    </row>
    <row r="2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H218" s="28"/>
      <c r="AI218" s="28"/>
      <c r="AJ218" s="28"/>
      <c r="AK218" s="28"/>
      <c r="AL218" s="28"/>
      <c r="AM218" s="28"/>
      <c r="AN218" s="28"/>
    </row>
    <row r="219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H219" s="28"/>
      <c r="AI219" s="28"/>
      <c r="AJ219" s="28"/>
      <c r="AK219" s="28"/>
      <c r="AL219" s="28"/>
      <c r="AM219" s="28"/>
      <c r="AN219" s="28"/>
    </row>
    <row r="22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H220" s="28"/>
      <c r="AI220" s="28"/>
      <c r="AJ220" s="28"/>
      <c r="AK220" s="28"/>
      <c r="AL220" s="28"/>
      <c r="AM220" s="28"/>
      <c r="AN220" s="28"/>
    </row>
    <row r="22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H221" s="28"/>
      <c r="AI221" s="28"/>
      <c r="AJ221" s="28"/>
      <c r="AK221" s="28"/>
      <c r="AL221" s="28"/>
      <c r="AM221" s="28"/>
      <c r="AN221" s="28"/>
    </row>
    <row r="22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H222" s="28"/>
      <c r="AI222" s="28"/>
      <c r="AJ222" s="28"/>
      <c r="AK222" s="28"/>
      <c r="AL222" s="28"/>
      <c r="AM222" s="28"/>
      <c r="AN222" s="28"/>
    </row>
    <row r="2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H223" s="28"/>
      <c r="AI223" s="28"/>
      <c r="AJ223" s="28"/>
      <c r="AK223" s="28"/>
      <c r="AL223" s="28"/>
      <c r="AM223" s="28"/>
      <c r="AN223" s="28"/>
    </row>
    <row r="22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H224" s="28"/>
      <c r="AI224" s="28"/>
      <c r="AJ224" s="28"/>
      <c r="AK224" s="28"/>
      <c r="AL224" s="28"/>
      <c r="AM224" s="28"/>
      <c r="AN224" s="28"/>
    </row>
    <row r="2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H225" s="28"/>
      <c r="AI225" s="28"/>
      <c r="AJ225" s="28"/>
      <c r="AK225" s="28"/>
      <c r="AL225" s="28"/>
      <c r="AM225" s="28"/>
      <c r="AN225" s="28"/>
    </row>
    <row r="22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H226" s="28"/>
      <c r="AI226" s="28"/>
      <c r="AJ226" s="28"/>
      <c r="AK226" s="28"/>
      <c r="AL226" s="28"/>
      <c r="AM226" s="28"/>
      <c r="AN226" s="28"/>
    </row>
    <row r="2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H227" s="28"/>
      <c r="AI227" s="28"/>
      <c r="AJ227" s="28"/>
      <c r="AK227" s="28"/>
      <c r="AL227" s="28"/>
      <c r="AM227" s="28"/>
      <c r="AN227" s="28"/>
    </row>
    <row r="22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H228" s="28"/>
      <c r="AI228" s="28"/>
      <c r="AJ228" s="28"/>
      <c r="AK228" s="28"/>
      <c r="AL228" s="28"/>
      <c r="AM228" s="28"/>
      <c r="AN228" s="28"/>
    </row>
    <row r="229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H229" s="28"/>
      <c r="AI229" s="28"/>
      <c r="AJ229" s="28"/>
      <c r="AK229" s="28"/>
      <c r="AL229" s="28"/>
      <c r="AM229" s="28"/>
      <c r="AN229" s="28"/>
    </row>
    <row r="23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H230" s="28"/>
      <c r="AI230" s="28"/>
      <c r="AJ230" s="28"/>
      <c r="AK230" s="28"/>
      <c r="AL230" s="28"/>
      <c r="AM230" s="28"/>
      <c r="AN230" s="28"/>
    </row>
    <row r="23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H231" s="28"/>
      <c r="AI231" s="28"/>
      <c r="AJ231" s="28"/>
      <c r="AK231" s="28"/>
      <c r="AL231" s="28"/>
      <c r="AM231" s="28"/>
      <c r="AN231" s="28"/>
    </row>
    <row r="23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H232" s="28"/>
      <c r="AI232" s="28"/>
      <c r="AJ232" s="28"/>
      <c r="AK232" s="28"/>
      <c r="AL232" s="28"/>
      <c r="AM232" s="28"/>
      <c r="AN232" s="28"/>
    </row>
    <row r="2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H233" s="28"/>
      <c r="AI233" s="28"/>
      <c r="AJ233" s="28"/>
      <c r="AK233" s="28"/>
      <c r="AL233" s="28"/>
      <c r="AM233" s="28"/>
      <c r="AN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H234" s="28"/>
      <c r="AI234" s="28"/>
      <c r="AJ234" s="28"/>
      <c r="AK234" s="28"/>
      <c r="AL234" s="28"/>
      <c r="AM234" s="28"/>
      <c r="AN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H235" s="28"/>
      <c r="AI235" s="28"/>
      <c r="AJ235" s="28"/>
      <c r="AK235" s="28"/>
      <c r="AL235" s="28"/>
      <c r="AM235" s="28"/>
      <c r="AN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H236" s="28"/>
      <c r="AI236" s="28"/>
      <c r="AJ236" s="28"/>
      <c r="AK236" s="28"/>
      <c r="AL236" s="28"/>
      <c r="AM236" s="28"/>
      <c r="AN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H237" s="28"/>
      <c r="AI237" s="28"/>
      <c r="AJ237" s="28"/>
      <c r="AK237" s="28"/>
      <c r="AL237" s="28"/>
      <c r="AM237" s="28"/>
      <c r="AN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H238" s="28"/>
      <c r="AI238" s="28"/>
      <c r="AJ238" s="28"/>
      <c r="AK238" s="28"/>
      <c r="AL238" s="28"/>
      <c r="AM238" s="28"/>
      <c r="AN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H239" s="28"/>
      <c r="AI239" s="28"/>
      <c r="AJ239" s="28"/>
      <c r="AK239" s="28"/>
      <c r="AL239" s="28"/>
      <c r="AM239" s="28"/>
      <c r="AN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H240" s="28"/>
      <c r="AI240" s="28"/>
      <c r="AJ240" s="28"/>
      <c r="AK240" s="28"/>
      <c r="AL240" s="28"/>
      <c r="AM240" s="28"/>
      <c r="AN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H241" s="28"/>
      <c r="AI241" s="28"/>
      <c r="AJ241" s="28"/>
      <c r="AK241" s="28"/>
      <c r="AL241" s="28"/>
      <c r="AM241" s="28"/>
      <c r="AN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H242" s="28"/>
      <c r="AI242" s="28"/>
      <c r="AJ242" s="28"/>
      <c r="AK242" s="28"/>
      <c r="AL242" s="28"/>
      <c r="AM242" s="28"/>
      <c r="AN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H243" s="28"/>
      <c r="AI243" s="28"/>
      <c r="AJ243" s="28"/>
      <c r="AK243" s="28"/>
      <c r="AL243" s="28"/>
      <c r="AM243" s="28"/>
      <c r="AN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H244" s="28"/>
      <c r="AI244" s="28"/>
      <c r="AJ244" s="28"/>
      <c r="AK244" s="28"/>
      <c r="AL244" s="28"/>
      <c r="AM244" s="28"/>
      <c r="AN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H245" s="28"/>
      <c r="AI245" s="28"/>
      <c r="AJ245" s="28"/>
      <c r="AK245" s="28"/>
      <c r="AL245" s="28"/>
      <c r="AM245" s="28"/>
      <c r="AN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H246" s="28"/>
      <c r="AI246" s="28"/>
      <c r="AJ246" s="28"/>
      <c r="AK246" s="28"/>
      <c r="AL246" s="28"/>
      <c r="AM246" s="28"/>
      <c r="AN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H247" s="28"/>
      <c r="AI247" s="28"/>
      <c r="AJ247" s="28"/>
      <c r="AK247" s="28"/>
      <c r="AL247" s="28"/>
      <c r="AM247" s="28"/>
      <c r="AN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H248" s="28"/>
      <c r="AI248" s="28"/>
      <c r="AJ248" s="28"/>
      <c r="AK248" s="28"/>
      <c r="AL248" s="28"/>
      <c r="AM248" s="28"/>
      <c r="AN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H249" s="28"/>
      <c r="AI249" s="28"/>
      <c r="AJ249" s="28"/>
      <c r="AK249" s="28"/>
      <c r="AL249" s="28"/>
      <c r="AM249" s="28"/>
      <c r="AN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H250" s="28"/>
      <c r="AI250" s="28"/>
      <c r="AJ250" s="28"/>
      <c r="AK250" s="28"/>
      <c r="AL250" s="28"/>
      <c r="AM250" s="28"/>
      <c r="AN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H251" s="28"/>
      <c r="AI251" s="28"/>
      <c r="AJ251" s="28"/>
      <c r="AK251" s="28"/>
      <c r="AL251" s="28"/>
      <c r="AM251" s="28"/>
      <c r="AN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H252" s="28"/>
      <c r="AI252" s="28"/>
      <c r="AJ252" s="28"/>
      <c r="AK252" s="28"/>
      <c r="AL252" s="28"/>
      <c r="AM252" s="28"/>
      <c r="AN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H253" s="28"/>
      <c r="AI253" s="28"/>
      <c r="AJ253" s="28"/>
      <c r="AK253" s="28"/>
      <c r="AL253" s="28"/>
      <c r="AM253" s="28"/>
      <c r="AN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H254" s="28"/>
      <c r="AI254" s="28"/>
      <c r="AJ254" s="28"/>
      <c r="AK254" s="28"/>
      <c r="AL254" s="28"/>
      <c r="AM254" s="28"/>
      <c r="AN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H255" s="28"/>
      <c r="AI255" s="28"/>
      <c r="AJ255" s="28"/>
      <c r="AK255" s="28"/>
      <c r="AL255" s="28"/>
      <c r="AM255" s="28"/>
      <c r="AN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H256" s="28"/>
      <c r="AI256" s="28"/>
      <c r="AJ256" s="28"/>
      <c r="AK256" s="28"/>
      <c r="AL256" s="28"/>
      <c r="AM256" s="28"/>
      <c r="AN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H257" s="28"/>
      <c r="AI257" s="28"/>
      <c r="AJ257" s="28"/>
      <c r="AK257" s="28"/>
      <c r="AL257" s="28"/>
      <c r="AM257" s="28"/>
      <c r="AN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H258" s="28"/>
      <c r="AI258" s="28"/>
      <c r="AJ258" s="28"/>
      <c r="AK258" s="28"/>
      <c r="AL258" s="28"/>
      <c r="AM258" s="28"/>
      <c r="AN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H259" s="28"/>
      <c r="AI259" s="28"/>
      <c r="AJ259" s="28"/>
      <c r="AK259" s="28"/>
      <c r="AL259" s="28"/>
      <c r="AM259" s="28"/>
      <c r="AN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H260" s="28"/>
      <c r="AI260" s="28"/>
      <c r="AJ260" s="28"/>
      <c r="AK260" s="28"/>
      <c r="AL260" s="28"/>
      <c r="AM260" s="28"/>
      <c r="AN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H261" s="28"/>
      <c r="AI261" s="28"/>
      <c r="AJ261" s="28"/>
      <c r="AK261" s="28"/>
      <c r="AL261" s="28"/>
      <c r="AM261" s="28"/>
      <c r="AN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H262" s="28"/>
      <c r="AI262" s="28"/>
      <c r="AJ262" s="28"/>
      <c r="AK262" s="28"/>
      <c r="AL262" s="28"/>
      <c r="AM262" s="28"/>
      <c r="AN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H263" s="28"/>
      <c r="AI263" s="28"/>
      <c r="AJ263" s="28"/>
      <c r="AK263" s="28"/>
      <c r="AL263" s="28"/>
      <c r="AM263" s="28"/>
      <c r="AN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H264" s="28"/>
      <c r="AI264" s="28"/>
      <c r="AJ264" s="28"/>
      <c r="AK264" s="28"/>
      <c r="AL264" s="28"/>
      <c r="AM264" s="28"/>
      <c r="AN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H265" s="28"/>
      <c r="AI265" s="28"/>
      <c r="AJ265" s="28"/>
      <c r="AK265" s="28"/>
      <c r="AL265" s="28"/>
      <c r="AM265" s="28"/>
      <c r="AN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H266" s="28"/>
      <c r="AI266" s="28"/>
      <c r="AJ266" s="28"/>
      <c r="AK266" s="28"/>
      <c r="AL266" s="28"/>
      <c r="AM266" s="28"/>
      <c r="AN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H267" s="28"/>
      <c r="AI267" s="28"/>
      <c r="AJ267" s="28"/>
      <c r="AK267" s="28"/>
      <c r="AL267" s="28"/>
      <c r="AM267" s="28"/>
      <c r="AN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H268" s="28"/>
      <c r="AI268" s="28"/>
      <c r="AJ268" s="28"/>
      <c r="AK268" s="28"/>
      <c r="AL268" s="28"/>
      <c r="AM268" s="28"/>
      <c r="AN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H269" s="28"/>
      <c r="AI269" s="28"/>
      <c r="AJ269" s="28"/>
      <c r="AK269" s="28"/>
      <c r="AL269" s="28"/>
      <c r="AM269" s="28"/>
      <c r="AN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H270" s="28"/>
      <c r="AI270" s="28"/>
      <c r="AJ270" s="28"/>
      <c r="AK270" s="28"/>
      <c r="AL270" s="28"/>
      <c r="AM270" s="28"/>
      <c r="AN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H271" s="28"/>
      <c r="AI271" s="28"/>
      <c r="AJ271" s="28"/>
      <c r="AK271" s="28"/>
      <c r="AL271" s="28"/>
      <c r="AM271" s="28"/>
      <c r="AN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H272" s="28"/>
      <c r="AI272" s="28"/>
      <c r="AJ272" s="28"/>
      <c r="AK272" s="28"/>
      <c r="AL272" s="28"/>
      <c r="AM272" s="28"/>
      <c r="AN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H273" s="28"/>
      <c r="AI273" s="28"/>
      <c r="AJ273" s="28"/>
      <c r="AK273" s="28"/>
      <c r="AL273" s="28"/>
      <c r="AM273" s="28"/>
      <c r="AN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H274" s="28"/>
      <c r="AI274" s="28"/>
      <c r="AJ274" s="28"/>
      <c r="AK274" s="28"/>
      <c r="AL274" s="28"/>
      <c r="AM274" s="28"/>
      <c r="AN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H275" s="28"/>
      <c r="AI275" s="28"/>
      <c r="AJ275" s="28"/>
      <c r="AK275" s="28"/>
      <c r="AL275" s="28"/>
      <c r="AM275" s="28"/>
      <c r="AN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H276" s="28"/>
      <c r="AI276" s="28"/>
      <c r="AJ276" s="28"/>
      <c r="AK276" s="28"/>
      <c r="AL276" s="28"/>
      <c r="AM276" s="28"/>
      <c r="AN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H277" s="28"/>
      <c r="AI277" s="28"/>
      <c r="AJ277" s="28"/>
      <c r="AK277" s="28"/>
      <c r="AL277" s="28"/>
      <c r="AM277" s="28"/>
      <c r="AN277" s="28"/>
    </row>
    <row r="27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H278" s="28"/>
      <c r="AI278" s="28"/>
      <c r="AJ278" s="28"/>
      <c r="AK278" s="28"/>
      <c r="AL278" s="28"/>
      <c r="AM278" s="28"/>
      <c r="AN278" s="28"/>
    </row>
    <row r="279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H279" s="28"/>
      <c r="AI279" s="28"/>
      <c r="AJ279" s="28"/>
      <c r="AK279" s="28"/>
      <c r="AL279" s="28"/>
      <c r="AM279" s="28"/>
      <c r="AN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H280" s="28"/>
      <c r="AI280" s="28"/>
      <c r="AJ280" s="28"/>
      <c r="AK280" s="28"/>
      <c r="AL280" s="28"/>
      <c r="AM280" s="28"/>
      <c r="AN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H281" s="28"/>
      <c r="AI281" s="28"/>
      <c r="AJ281" s="28"/>
      <c r="AK281" s="28"/>
      <c r="AL281" s="28"/>
      <c r="AM281" s="28"/>
      <c r="AN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H282" s="28"/>
      <c r="AI282" s="28"/>
      <c r="AJ282" s="28"/>
      <c r="AK282" s="28"/>
      <c r="AL282" s="28"/>
      <c r="AM282" s="28"/>
      <c r="AN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H283" s="28"/>
      <c r="AI283" s="28"/>
      <c r="AJ283" s="28"/>
      <c r="AK283" s="28"/>
      <c r="AL283" s="28"/>
      <c r="AM283" s="28"/>
      <c r="AN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H284" s="28"/>
      <c r="AI284" s="28"/>
      <c r="AJ284" s="28"/>
      <c r="AK284" s="28"/>
      <c r="AL284" s="28"/>
      <c r="AM284" s="28"/>
      <c r="AN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H285" s="28"/>
      <c r="AI285" s="28"/>
      <c r="AJ285" s="28"/>
      <c r="AK285" s="28"/>
      <c r="AL285" s="28"/>
      <c r="AM285" s="28"/>
      <c r="AN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H286" s="28"/>
      <c r="AI286" s="28"/>
      <c r="AJ286" s="28"/>
      <c r="AK286" s="28"/>
      <c r="AL286" s="28"/>
      <c r="AM286" s="28"/>
      <c r="AN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H287" s="28"/>
      <c r="AI287" s="28"/>
      <c r="AJ287" s="28"/>
      <c r="AK287" s="28"/>
      <c r="AL287" s="28"/>
      <c r="AM287" s="28"/>
      <c r="AN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H288" s="28"/>
      <c r="AI288" s="28"/>
      <c r="AJ288" s="28"/>
      <c r="AK288" s="28"/>
      <c r="AL288" s="28"/>
      <c r="AM288" s="28"/>
      <c r="AN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H289" s="28"/>
      <c r="AI289" s="28"/>
      <c r="AJ289" s="28"/>
      <c r="AK289" s="28"/>
      <c r="AL289" s="28"/>
      <c r="AM289" s="28"/>
      <c r="AN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H290" s="28"/>
      <c r="AI290" s="28"/>
      <c r="AJ290" s="28"/>
      <c r="AK290" s="28"/>
      <c r="AL290" s="28"/>
      <c r="AM290" s="28"/>
      <c r="AN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H291" s="28"/>
      <c r="AI291" s="28"/>
      <c r="AJ291" s="28"/>
      <c r="AK291" s="28"/>
      <c r="AL291" s="28"/>
      <c r="AM291" s="28"/>
      <c r="AN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H292" s="28"/>
      <c r="AI292" s="28"/>
      <c r="AJ292" s="28"/>
      <c r="AK292" s="28"/>
      <c r="AL292" s="28"/>
      <c r="AM292" s="28"/>
      <c r="AN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H293" s="28"/>
      <c r="AI293" s="28"/>
      <c r="AJ293" s="28"/>
      <c r="AK293" s="28"/>
      <c r="AL293" s="28"/>
      <c r="AM293" s="28"/>
      <c r="AN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H294" s="28"/>
      <c r="AI294" s="28"/>
      <c r="AJ294" s="28"/>
      <c r="AK294" s="28"/>
      <c r="AL294" s="28"/>
      <c r="AM294" s="28"/>
      <c r="AN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H295" s="28"/>
      <c r="AI295" s="28"/>
      <c r="AJ295" s="28"/>
      <c r="AK295" s="28"/>
      <c r="AL295" s="28"/>
      <c r="AM295" s="28"/>
      <c r="AN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H296" s="28"/>
      <c r="AI296" s="28"/>
      <c r="AJ296" s="28"/>
      <c r="AK296" s="28"/>
      <c r="AL296" s="28"/>
      <c r="AM296" s="28"/>
      <c r="AN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H297" s="28"/>
      <c r="AI297" s="28"/>
      <c r="AJ297" s="28"/>
      <c r="AK297" s="28"/>
      <c r="AL297" s="28"/>
      <c r="AM297" s="28"/>
      <c r="AN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H298" s="28"/>
      <c r="AI298" s="28"/>
      <c r="AJ298" s="28"/>
      <c r="AK298" s="28"/>
      <c r="AL298" s="28"/>
      <c r="AM298" s="28"/>
      <c r="AN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H299" s="28"/>
      <c r="AI299" s="28"/>
      <c r="AJ299" s="28"/>
      <c r="AK299" s="28"/>
      <c r="AL299" s="28"/>
      <c r="AM299" s="28"/>
      <c r="AN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H300" s="28"/>
      <c r="AI300" s="28"/>
      <c r="AJ300" s="28"/>
      <c r="AK300" s="28"/>
      <c r="AL300" s="28"/>
      <c r="AM300" s="28"/>
      <c r="AN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H301" s="28"/>
      <c r="AI301" s="28"/>
      <c r="AJ301" s="28"/>
      <c r="AK301" s="28"/>
      <c r="AL301" s="28"/>
      <c r="AM301" s="28"/>
      <c r="AN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H302" s="28"/>
      <c r="AI302" s="28"/>
      <c r="AJ302" s="28"/>
      <c r="AK302" s="28"/>
      <c r="AL302" s="28"/>
      <c r="AM302" s="28"/>
      <c r="AN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H303" s="28"/>
      <c r="AI303" s="28"/>
      <c r="AJ303" s="28"/>
      <c r="AK303" s="28"/>
      <c r="AL303" s="28"/>
      <c r="AM303" s="28"/>
      <c r="AN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H304" s="28"/>
      <c r="AI304" s="28"/>
      <c r="AJ304" s="28"/>
      <c r="AK304" s="28"/>
      <c r="AL304" s="28"/>
      <c r="AM304" s="28"/>
      <c r="AN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H305" s="28"/>
      <c r="AI305" s="28"/>
      <c r="AJ305" s="28"/>
      <c r="AK305" s="28"/>
      <c r="AL305" s="28"/>
      <c r="AM305" s="28"/>
      <c r="AN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H306" s="28"/>
      <c r="AI306" s="28"/>
      <c r="AJ306" s="28"/>
      <c r="AK306" s="28"/>
      <c r="AL306" s="28"/>
      <c r="AM306" s="28"/>
      <c r="AN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H307" s="28"/>
      <c r="AI307" s="28"/>
      <c r="AJ307" s="28"/>
      <c r="AK307" s="28"/>
      <c r="AL307" s="28"/>
      <c r="AM307" s="28"/>
      <c r="AN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H308" s="28"/>
      <c r="AI308" s="28"/>
      <c r="AJ308" s="28"/>
      <c r="AK308" s="28"/>
      <c r="AL308" s="28"/>
      <c r="AM308" s="28"/>
      <c r="AN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H309" s="28"/>
      <c r="AI309" s="28"/>
      <c r="AJ309" s="28"/>
      <c r="AK309" s="28"/>
      <c r="AL309" s="28"/>
      <c r="AM309" s="28"/>
      <c r="AN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H310" s="28"/>
      <c r="AI310" s="28"/>
      <c r="AJ310" s="28"/>
      <c r="AK310" s="28"/>
      <c r="AL310" s="28"/>
      <c r="AM310" s="28"/>
      <c r="AN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H311" s="28"/>
      <c r="AI311" s="28"/>
      <c r="AJ311" s="28"/>
      <c r="AK311" s="28"/>
      <c r="AL311" s="28"/>
      <c r="AM311" s="28"/>
      <c r="AN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H312" s="28"/>
      <c r="AI312" s="28"/>
      <c r="AJ312" s="28"/>
      <c r="AK312" s="28"/>
      <c r="AL312" s="28"/>
      <c r="AM312" s="28"/>
      <c r="AN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H313" s="28"/>
      <c r="AI313" s="28"/>
      <c r="AJ313" s="28"/>
      <c r="AK313" s="28"/>
      <c r="AL313" s="28"/>
      <c r="AM313" s="28"/>
      <c r="AN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H314" s="28"/>
      <c r="AI314" s="28"/>
      <c r="AJ314" s="28"/>
      <c r="AK314" s="28"/>
      <c r="AL314" s="28"/>
      <c r="AM314" s="28"/>
      <c r="AN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H315" s="28"/>
      <c r="AI315" s="28"/>
      <c r="AJ315" s="28"/>
      <c r="AK315" s="28"/>
      <c r="AL315" s="28"/>
      <c r="AM315" s="28"/>
      <c r="AN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H316" s="28"/>
      <c r="AI316" s="28"/>
      <c r="AJ316" s="28"/>
      <c r="AK316" s="28"/>
      <c r="AL316" s="28"/>
      <c r="AM316" s="28"/>
      <c r="AN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H317" s="28"/>
      <c r="AI317" s="28"/>
      <c r="AJ317" s="28"/>
      <c r="AK317" s="28"/>
      <c r="AL317" s="28"/>
      <c r="AM317" s="28"/>
      <c r="AN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H318" s="28"/>
      <c r="AI318" s="28"/>
      <c r="AJ318" s="28"/>
      <c r="AK318" s="28"/>
      <c r="AL318" s="28"/>
      <c r="AM318" s="28"/>
      <c r="AN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H319" s="28"/>
      <c r="AI319" s="28"/>
      <c r="AJ319" s="28"/>
      <c r="AK319" s="28"/>
      <c r="AL319" s="28"/>
      <c r="AM319" s="28"/>
      <c r="AN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H320" s="28"/>
      <c r="AI320" s="28"/>
      <c r="AJ320" s="28"/>
      <c r="AK320" s="28"/>
      <c r="AL320" s="28"/>
      <c r="AM320" s="28"/>
      <c r="AN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H321" s="28"/>
      <c r="AI321" s="28"/>
      <c r="AJ321" s="28"/>
      <c r="AK321" s="28"/>
      <c r="AL321" s="28"/>
      <c r="AM321" s="28"/>
      <c r="AN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H322" s="28"/>
      <c r="AI322" s="28"/>
      <c r="AJ322" s="28"/>
      <c r="AK322" s="28"/>
      <c r="AL322" s="28"/>
      <c r="AM322" s="28"/>
      <c r="AN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H323" s="28"/>
      <c r="AI323" s="28"/>
      <c r="AJ323" s="28"/>
      <c r="AK323" s="28"/>
      <c r="AL323" s="28"/>
      <c r="AM323" s="28"/>
      <c r="AN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H324" s="28"/>
      <c r="AI324" s="28"/>
      <c r="AJ324" s="28"/>
      <c r="AK324" s="28"/>
      <c r="AL324" s="28"/>
      <c r="AM324" s="28"/>
      <c r="AN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H325" s="28"/>
      <c r="AI325" s="28"/>
      <c r="AJ325" s="28"/>
      <c r="AK325" s="28"/>
      <c r="AL325" s="28"/>
      <c r="AM325" s="28"/>
      <c r="AN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H326" s="28"/>
      <c r="AI326" s="28"/>
      <c r="AJ326" s="28"/>
      <c r="AK326" s="28"/>
      <c r="AL326" s="28"/>
      <c r="AM326" s="28"/>
      <c r="AN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H327" s="28"/>
      <c r="AI327" s="28"/>
      <c r="AJ327" s="28"/>
      <c r="AK327" s="28"/>
      <c r="AL327" s="28"/>
      <c r="AM327" s="28"/>
      <c r="AN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H328" s="28"/>
      <c r="AI328" s="28"/>
      <c r="AJ328" s="28"/>
      <c r="AK328" s="28"/>
      <c r="AL328" s="28"/>
      <c r="AM328" s="28"/>
      <c r="AN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H329" s="28"/>
      <c r="AI329" s="28"/>
      <c r="AJ329" s="28"/>
      <c r="AK329" s="28"/>
      <c r="AL329" s="28"/>
      <c r="AM329" s="28"/>
      <c r="AN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H330" s="28"/>
      <c r="AI330" s="28"/>
      <c r="AJ330" s="28"/>
      <c r="AK330" s="28"/>
      <c r="AL330" s="28"/>
      <c r="AM330" s="28"/>
      <c r="AN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H331" s="28"/>
      <c r="AI331" s="28"/>
      <c r="AJ331" s="28"/>
      <c r="AK331" s="28"/>
      <c r="AL331" s="28"/>
      <c r="AM331" s="28"/>
      <c r="AN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H332" s="28"/>
      <c r="AI332" s="28"/>
      <c r="AJ332" s="28"/>
      <c r="AK332" s="28"/>
      <c r="AL332" s="28"/>
      <c r="AM332" s="28"/>
      <c r="AN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H333" s="28"/>
      <c r="AI333" s="28"/>
      <c r="AJ333" s="28"/>
      <c r="AK333" s="28"/>
      <c r="AL333" s="28"/>
      <c r="AM333" s="28"/>
      <c r="AN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H334" s="28"/>
      <c r="AI334" s="28"/>
      <c r="AJ334" s="28"/>
      <c r="AK334" s="28"/>
      <c r="AL334" s="28"/>
      <c r="AM334" s="28"/>
      <c r="AN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H335" s="28"/>
      <c r="AI335" s="28"/>
      <c r="AJ335" s="28"/>
      <c r="AK335" s="28"/>
      <c r="AL335" s="28"/>
      <c r="AM335" s="28"/>
      <c r="AN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H336" s="28"/>
      <c r="AI336" s="28"/>
      <c r="AJ336" s="28"/>
      <c r="AK336" s="28"/>
      <c r="AL336" s="28"/>
      <c r="AM336" s="28"/>
      <c r="AN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H337" s="28"/>
      <c r="AI337" s="28"/>
      <c r="AJ337" s="28"/>
      <c r="AK337" s="28"/>
      <c r="AL337" s="28"/>
      <c r="AM337" s="28"/>
      <c r="AN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H338" s="28"/>
      <c r="AI338" s="28"/>
      <c r="AJ338" s="28"/>
      <c r="AK338" s="28"/>
      <c r="AL338" s="28"/>
      <c r="AM338" s="28"/>
      <c r="AN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H339" s="28"/>
      <c r="AI339" s="28"/>
      <c r="AJ339" s="28"/>
      <c r="AK339" s="28"/>
      <c r="AL339" s="28"/>
      <c r="AM339" s="28"/>
      <c r="AN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H340" s="28"/>
      <c r="AI340" s="28"/>
      <c r="AJ340" s="28"/>
      <c r="AK340" s="28"/>
      <c r="AL340" s="28"/>
      <c r="AM340" s="28"/>
      <c r="AN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H341" s="28"/>
      <c r="AI341" s="28"/>
      <c r="AJ341" s="28"/>
      <c r="AK341" s="28"/>
      <c r="AL341" s="28"/>
      <c r="AM341" s="28"/>
      <c r="AN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H342" s="28"/>
      <c r="AI342" s="28"/>
      <c r="AJ342" s="28"/>
      <c r="AK342" s="28"/>
      <c r="AL342" s="28"/>
      <c r="AM342" s="28"/>
      <c r="AN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H343" s="28"/>
      <c r="AI343" s="28"/>
      <c r="AJ343" s="28"/>
      <c r="AK343" s="28"/>
      <c r="AL343" s="28"/>
      <c r="AM343" s="28"/>
      <c r="AN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H344" s="28"/>
      <c r="AI344" s="28"/>
      <c r="AJ344" s="28"/>
      <c r="AK344" s="28"/>
      <c r="AL344" s="28"/>
      <c r="AM344" s="28"/>
      <c r="AN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H345" s="28"/>
      <c r="AI345" s="28"/>
      <c r="AJ345" s="28"/>
      <c r="AK345" s="28"/>
      <c r="AL345" s="28"/>
      <c r="AM345" s="28"/>
      <c r="AN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H346" s="28"/>
      <c r="AI346" s="28"/>
      <c r="AJ346" s="28"/>
      <c r="AK346" s="28"/>
      <c r="AL346" s="28"/>
      <c r="AM346" s="28"/>
      <c r="AN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H347" s="28"/>
      <c r="AI347" s="28"/>
      <c r="AJ347" s="28"/>
      <c r="AK347" s="28"/>
      <c r="AL347" s="28"/>
      <c r="AM347" s="28"/>
      <c r="AN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H348" s="28"/>
      <c r="AI348" s="28"/>
      <c r="AJ348" s="28"/>
      <c r="AK348" s="28"/>
      <c r="AL348" s="28"/>
      <c r="AM348" s="28"/>
      <c r="AN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H349" s="28"/>
      <c r="AI349" s="28"/>
      <c r="AJ349" s="28"/>
      <c r="AK349" s="28"/>
      <c r="AL349" s="28"/>
      <c r="AM349" s="28"/>
      <c r="AN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H350" s="28"/>
      <c r="AI350" s="28"/>
      <c r="AJ350" s="28"/>
      <c r="AK350" s="28"/>
      <c r="AL350" s="28"/>
      <c r="AM350" s="28"/>
      <c r="AN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H351" s="28"/>
      <c r="AI351" s="28"/>
      <c r="AJ351" s="28"/>
      <c r="AK351" s="28"/>
      <c r="AL351" s="28"/>
      <c r="AM351" s="28"/>
      <c r="AN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H352" s="28"/>
      <c r="AI352" s="28"/>
      <c r="AJ352" s="28"/>
      <c r="AK352" s="28"/>
      <c r="AL352" s="28"/>
      <c r="AM352" s="28"/>
      <c r="AN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H353" s="28"/>
      <c r="AI353" s="28"/>
      <c r="AJ353" s="28"/>
      <c r="AK353" s="28"/>
      <c r="AL353" s="28"/>
      <c r="AM353" s="28"/>
      <c r="AN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H354" s="28"/>
      <c r="AI354" s="28"/>
      <c r="AJ354" s="28"/>
      <c r="AK354" s="28"/>
      <c r="AL354" s="28"/>
      <c r="AM354" s="28"/>
      <c r="AN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H355" s="28"/>
      <c r="AI355" s="28"/>
      <c r="AJ355" s="28"/>
      <c r="AK355" s="28"/>
      <c r="AL355" s="28"/>
      <c r="AM355" s="28"/>
      <c r="AN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H356" s="28"/>
      <c r="AI356" s="28"/>
      <c r="AJ356" s="28"/>
      <c r="AK356" s="28"/>
      <c r="AL356" s="28"/>
      <c r="AM356" s="28"/>
      <c r="AN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H357" s="28"/>
      <c r="AI357" s="28"/>
      <c r="AJ357" s="28"/>
      <c r="AK357" s="28"/>
      <c r="AL357" s="28"/>
      <c r="AM357" s="28"/>
      <c r="AN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H358" s="28"/>
      <c r="AI358" s="28"/>
      <c r="AJ358" s="28"/>
      <c r="AK358" s="28"/>
      <c r="AL358" s="28"/>
      <c r="AM358" s="28"/>
      <c r="AN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H359" s="28"/>
      <c r="AI359" s="28"/>
      <c r="AJ359" s="28"/>
      <c r="AK359" s="28"/>
      <c r="AL359" s="28"/>
      <c r="AM359" s="28"/>
      <c r="AN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H360" s="28"/>
      <c r="AI360" s="28"/>
      <c r="AJ360" s="28"/>
      <c r="AK360" s="28"/>
      <c r="AL360" s="28"/>
      <c r="AM360" s="28"/>
      <c r="AN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H361" s="28"/>
      <c r="AI361" s="28"/>
      <c r="AJ361" s="28"/>
      <c r="AK361" s="28"/>
      <c r="AL361" s="28"/>
      <c r="AM361" s="28"/>
      <c r="AN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H362" s="28"/>
      <c r="AI362" s="28"/>
      <c r="AJ362" s="28"/>
      <c r="AK362" s="28"/>
      <c r="AL362" s="28"/>
      <c r="AM362" s="28"/>
      <c r="AN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H363" s="28"/>
      <c r="AI363" s="28"/>
      <c r="AJ363" s="28"/>
      <c r="AK363" s="28"/>
      <c r="AL363" s="28"/>
      <c r="AM363" s="28"/>
      <c r="AN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H364" s="28"/>
      <c r="AI364" s="28"/>
      <c r="AJ364" s="28"/>
      <c r="AK364" s="28"/>
      <c r="AL364" s="28"/>
      <c r="AM364" s="28"/>
      <c r="AN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H365" s="28"/>
      <c r="AI365" s="28"/>
      <c r="AJ365" s="28"/>
      <c r="AK365" s="28"/>
      <c r="AL365" s="28"/>
      <c r="AM365" s="28"/>
      <c r="AN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H366" s="28"/>
      <c r="AI366" s="28"/>
      <c r="AJ366" s="28"/>
      <c r="AK366" s="28"/>
      <c r="AL366" s="28"/>
      <c r="AM366" s="28"/>
      <c r="AN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H367" s="28"/>
      <c r="AI367" s="28"/>
      <c r="AJ367" s="28"/>
      <c r="AK367" s="28"/>
      <c r="AL367" s="28"/>
      <c r="AM367" s="28"/>
      <c r="AN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H368" s="28"/>
      <c r="AI368" s="28"/>
      <c r="AJ368" s="28"/>
      <c r="AK368" s="28"/>
      <c r="AL368" s="28"/>
      <c r="AM368" s="28"/>
      <c r="AN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H369" s="28"/>
      <c r="AI369" s="28"/>
      <c r="AJ369" s="28"/>
      <c r="AK369" s="28"/>
      <c r="AL369" s="28"/>
      <c r="AM369" s="28"/>
      <c r="AN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H370" s="28"/>
      <c r="AI370" s="28"/>
      <c r="AJ370" s="28"/>
      <c r="AK370" s="28"/>
      <c r="AL370" s="28"/>
      <c r="AM370" s="28"/>
      <c r="AN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H371" s="28"/>
      <c r="AI371" s="28"/>
      <c r="AJ371" s="28"/>
      <c r="AK371" s="28"/>
      <c r="AL371" s="28"/>
      <c r="AM371" s="28"/>
      <c r="AN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H372" s="28"/>
      <c r="AI372" s="28"/>
      <c r="AJ372" s="28"/>
      <c r="AK372" s="28"/>
      <c r="AL372" s="28"/>
      <c r="AM372" s="28"/>
      <c r="AN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H373" s="28"/>
      <c r="AI373" s="28"/>
      <c r="AJ373" s="28"/>
      <c r="AK373" s="28"/>
      <c r="AL373" s="28"/>
      <c r="AM373" s="28"/>
      <c r="AN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H374" s="28"/>
      <c r="AI374" s="28"/>
      <c r="AJ374" s="28"/>
      <c r="AK374" s="28"/>
      <c r="AL374" s="28"/>
      <c r="AM374" s="28"/>
      <c r="AN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H375" s="28"/>
      <c r="AI375" s="28"/>
      <c r="AJ375" s="28"/>
      <c r="AK375" s="28"/>
      <c r="AL375" s="28"/>
      <c r="AM375" s="28"/>
      <c r="AN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H376" s="28"/>
      <c r="AI376" s="28"/>
      <c r="AJ376" s="28"/>
      <c r="AK376" s="28"/>
      <c r="AL376" s="28"/>
      <c r="AM376" s="28"/>
      <c r="AN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H377" s="28"/>
      <c r="AI377" s="28"/>
      <c r="AJ377" s="28"/>
      <c r="AK377" s="28"/>
      <c r="AL377" s="28"/>
      <c r="AM377" s="28"/>
      <c r="AN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H378" s="28"/>
      <c r="AI378" s="28"/>
      <c r="AJ378" s="28"/>
      <c r="AK378" s="28"/>
      <c r="AL378" s="28"/>
      <c r="AM378" s="28"/>
      <c r="AN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H379" s="28"/>
      <c r="AI379" s="28"/>
      <c r="AJ379" s="28"/>
      <c r="AK379" s="28"/>
      <c r="AL379" s="28"/>
      <c r="AM379" s="28"/>
      <c r="AN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H380" s="28"/>
      <c r="AI380" s="28"/>
      <c r="AJ380" s="28"/>
      <c r="AK380" s="28"/>
      <c r="AL380" s="28"/>
      <c r="AM380" s="28"/>
      <c r="AN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H381" s="28"/>
      <c r="AI381" s="28"/>
      <c r="AJ381" s="28"/>
      <c r="AK381" s="28"/>
      <c r="AL381" s="28"/>
      <c r="AM381" s="28"/>
      <c r="AN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H382" s="28"/>
      <c r="AI382" s="28"/>
      <c r="AJ382" s="28"/>
      <c r="AK382" s="28"/>
      <c r="AL382" s="28"/>
      <c r="AM382" s="28"/>
      <c r="AN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H383" s="28"/>
      <c r="AI383" s="28"/>
      <c r="AJ383" s="28"/>
      <c r="AK383" s="28"/>
      <c r="AL383" s="28"/>
      <c r="AM383" s="28"/>
      <c r="AN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H384" s="28"/>
      <c r="AI384" s="28"/>
      <c r="AJ384" s="28"/>
      <c r="AK384" s="28"/>
      <c r="AL384" s="28"/>
      <c r="AM384" s="28"/>
      <c r="AN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H385" s="28"/>
      <c r="AI385" s="28"/>
      <c r="AJ385" s="28"/>
      <c r="AK385" s="28"/>
      <c r="AL385" s="28"/>
      <c r="AM385" s="28"/>
      <c r="AN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H386" s="28"/>
      <c r="AI386" s="28"/>
      <c r="AJ386" s="28"/>
      <c r="AK386" s="28"/>
      <c r="AL386" s="28"/>
      <c r="AM386" s="28"/>
      <c r="AN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H387" s="28"/>
      <c r="AI387" s="28"/>
      <c r="AJ387" s="28"/>
      <c r="AK387" s="28"/>
      <c r="AL387" s="28"/>
      <c r="AM387" s="28"/>
      <c r="AN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H388" s="28"/>
      <c r="AI388" s="28"/>
      <c r="AJ388" s="28"/>
      <c r="AK388" s="28"/>
      <c r="AL388" s="28"/>
      <c r="AM388" s="28"/>
      <c r="AN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H389" s="28"/>
      <c r="AI389" s="28"/>
      <c r="AJ389" s="28"/>
      <c r="AK389" s="28"/>
      <c r="AL389" s="28"/>
      <c r="AM389" s="28"/>
      <c r="AN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H390" s="28"/>
      <c r="AI390" s="28"/>
      <c r="AJ390" s="28"/>
      <c r="AK390" s="28"/>
      <c r="AL390" s="28"/>
      <c r="AM390" s="28"/>
      <c r="AN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H391" s="28"/>
      <c r="AI391" s="28"/>
      <c r="AJ391" s="28"/>
      <c r="AK391" s="28"/>
      <c r="AL391" s="28"/>
      <c r="AM391" s="28"/>
      <c r="AN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H392" s="28"/>
      <c r="AI392" s="28"/>
      <c r="AJ392" s="28"/>
      <c r="AK392" s="28"/>
      <c r="AL392" s="28"/>
      <c r="AM392" s="28"/>
      <c r="AN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H393" s="28"/>
      <c r="AI393" s="28"/>
      <c r="AJ393" s="28"/>
      <c r="AK393" s="28"/>
      <c r="AL393" s="28"/>
      <c r="AM393" s="28"/>
      <c r="AN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H394" s="28"/>
      <c r="AI394" s="28"/>
      <c r="AJ394" s="28"/>
      <c r="AK394" s="28"/>
      <c r="AL394" s="28"/>
      <c r="AM394" s="28"/>
      <c r="AN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H395" s="28"/>
      <c r="AI395" s="28"/>
      <c r="AJ395" s="28"/>
      <c r="AK395" s="28"/>
      <c r="AL395" s="28"/>
      <c r="AM395" s="28"/>
      <c r="AN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H396" s="28"/>
      <c r="AI396" s="28"/>
      <c r="AJ396" s="28"/>
      <c r="AK396" s="28"/>
      <c r="AL396" s="28"/>
      <c r="AM396" s="28"/>
      <c r="AN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H397" s="28"/>
      <c r="AI397" s="28"/>
      <c r="AJ397" s="28"/>
      <c r="AK397" s="28"/>
      <c r="AL397" s="28"/>
      <c r="AM397" s="28"/>
      <c r="AN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H398" s="28"/>
      <c r="AI398" s="28"/>
      <c r="AJ398" s="28"/>
      <c r="AK398" s="28"/>
      <c r="AL398" s="28"/>
      <c r="AM398" s="28"/>
      <c r="AN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H399" s="28"/>
      <c r="AI399" s="28"/>
      <c r="AJ399" s="28"/>
      <c r="AK399" s="28"/>
      <c r="AL399" s="28"/>
      <c r="AM399" s="28"/>
      <c r="AN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H400" s="28"/>
      <c r="AI400" s="28"/>
      <c r="AJ400" s="28"/>
      <c r="AK400" s="28"/>
      <c r="AL400" s="28"/>
      <c r="AM400" s="28"/>
      <c r="AN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H401" s="28"/>
      <c r="AI401" s="28"/>
      <c r="AJ401" s="28"/>
      <c r="AK401" s="28"/>
      <c r="AL401" s="28"/>
      <c r="AM401" s="28"/>
      <c r="AN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H402" s="28"/>
      <c r="AI402" s="28"/>
      <c r="AJ402" s="28"/>
      <c r="AK402" s="28"/>
      <c r="AL402" s="28"/>
      <c r="AM402" s="28"/>
      <c r="AN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H403" s="28"/>
      <c r="AI403" s="28"/>
      <c r="AJ403" s="28"/>
      <c r="AK403" s="28"/>
      <c r="AL403" s="28"/>
      <c r="AM403" s="28"/>
      <c r="AN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H404" s="28"/>
      <c r="AI404" s="28"/>
      <c r="AJ404" s="28"/>
      <c r="AK404" s="28"/>
      <c r="AL404" s="28"/>
      <c r="AM404" s="28"/>
      <c r="AN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H405" s="28"/>
      <c r="AI405" s="28"/>
      <c r="AJ405" s="28"/>
      <c r="AK405" s="28"/>
      <c r="AL405" s="28"/>
      <c r="AM405" s="28"/>
      <c r="AN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H406" s="28"/>
      <c r="AI406" s="28"/>
      <c r="AJ406" s="28"/>
      <c r="AK406" s="28"/>
      <c r="AL406" s="28"/>
      <c r="AM406" s="28"/>
      <c r="AN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H407" s="28"/>
      <c r="AI407" s="28"/>
      <c r="AJ407" s="28"/>
      <c r="AK407" s="28"/>
      <c r="AL407" s="28"/>
      <c r="AM407" s="28"/>
      <c r="AN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H408" s="28"/>
      <c r="AI408" s="28"/>
      <c r="AJ408" s="28"/>
      <c r="AK408" s="28"/>
      <c r="AL408" s="28"/>
      <c r="AM408" s="28"/>
      <c r="AN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H409" s="28"/>
      <c r="AI409" s="28"/>
      <c r="AJ409" s="28"/>
      <c r="AK409" s="28"/>
      <c r="AL409" s="28"/>
      <c r="AM409" s="28"/>
      <c r="AN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H410" s="28"/>
      <c r="AI410" s="28"/>
      <c r="AJ410" s="28"/>
      <c r="AK410" s="28"/>
      <c r="AL410" s="28"/>
      <c r="AM410" s="28"/>
      <c r="AN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H411" s="28"/>
      <c r="AI411" s="28"/>
      <c r="AJ411" s="28"/>
      <c r="AK411" s="28"/>
      <c r="AL411" s="28"/>
      <c r="AM411" s="28"/>
      <c r="AN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H412" s="28"/>
      <c r="AI412" s="28"/>
      <c r="AJ412" s="28"/>
      <c r="AK412" s="28"/>
      <c r="AL412" s="28"/>
      <c r="AM412" s="28"/>
      <c r="AN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H413" s="28"/>
      <c r="AI413" s="28"/>
      <c r="AJ413" s="28"/>
      <c r="AK413" s="28"/>
      <c r="AL413" s="28"/>
      <c r="AM413" s="28"/>
      <c r="AN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H414" s="28"/>
      <c r="AI414" s="28"/>
      <c r="AJ414" s="28"/>
      <c r="AK414" s="28"/>
      <c r="AL414" s="28"/>
      <c r="AM414" s="28"/>
      <c r="AN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H415" s="28"/>
      <c r="AI415" s="28"/>
      <c r="AJ415" s="28"/>
      <c r="AK415" s="28"/>
      <c r="AL415" s="28"/>
      <c r="AM415" s="28"/>
      <c r="AN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H416" s="28"/>
      <c r="AI416" s="28"/>
      <c r="AJ416" s="28"/>
      <c r="AK416" s="28"/>
      <c r="AL416" s="28"/>
      <c r="AM416" s="28"/>
      <c r="AN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H417" s="28"/>
      <c r="AI417" s="28"/>
      <c r="AJ417" s="28"/>
      <c r="AK417" s="28"/>
      <c r="AL417" s="28"/>
      <c r="AM417" s="28"/>
      <c r="AN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H418" s="28"/>
      <c r="AI418" s="28"/>
      <c r="AJ418" s="28"/>
      <c r="AK418" s="28"/>
      <c r="AL418" s="28"/>
      <c r="AM418" s="28"/>
      <c r="AN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H419" s="28"/>
      <c r="AI419" s="28"/>
      <c r="AJ419" s="28"/>
      <c r="AK419" s="28"/>
      <c r="AL419" s="28"/>
      <c r="AM419" s="28"/>
      <c r="AN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H420" s="28"/>
      <c r="AI420" s="28"/>
      <c r="AJ420" s="28"/>
      <c r="AK420" s="28"/>
      <c r="AL420" s="28"/>
      <c r="AM420" s="28"/>
      <c r="AN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H421" s="28"/>
      <c r="AI421" s="28"/>
      <c r="AJ421" s="28"/>
      <c r="AK421" s="28"/>
      <c r="AL421" s="28"/>
      <c r="AM421" s="28"/>
      <c r="AN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H422" s="28"/>
      <c r="AI422" s="28"/>
      <c r="AJ422" s="28"/>
      <c r="AK422" s="28"/>
      <c r="AL422" s="28"/>
      <c r="AM422" s="28"/>
      <c r="AN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H423" s="28"/>
      <c r="AI423" s="28"/>
      <c r="AJ423" s="28"/>
      <c r="AK423" s="28"/>
      <c r="AL423" s="28"/>
      <c r="AM423" s="28"/>
      <c r="AN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H424" s="28"/>
      <c r="AI424" s="28"/>
      <c r="AJ424" s="28"/>
      <c r="AK424" s="28"/>
      <c r="AL424" s="28"/>
      <c r="AM424" s="28"/>
      <c r="AN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H425" s="28"/>
      <c r="AI425" s="28"/>
      <c r="AJ425" s="28"/>
      <c r="AK425" s="28"/>
      <c r="AL425" s="28"/>
      <c r="AM425" s="28"/>
      <c r="AN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H426" s="28"/>
      <c r="AI426" s="28"/>
      <c r="AJ426" s="28"/>
      <c r="AK426" s="28"/>
      <c r="AL426" s="28"/>
      <c r="AM426" s="28"/>
      <c r="AN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H427" s="28"/>
      <c r="AI427" s="28"/>
      <c r="AJ427" s="28"/>
      <c r="AK427" s="28"/>
      <c r="AL427" s="28"/>
      <c r="AM427" s="28"/>
      <c r="AN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H428" s="28"/>
      <c r="AI428" s="28"/>
      <c r="AJ428" s="28"/>
      <c r="AK428" s="28"/>
      <c r="AL428" s="28"/>
      <c r="AM428" s="28"/>
      <c r="AN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H429" s="28"/>
      <c r="AI429" s="28"/>
      <c r="AJ429" s="28"/>
      <c r="AK429" s="28"/>
      <c r="AL429" s="28"/>
      <c r="AM429" s="28"/>
      <c r="AN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H430" s="28"/>
      <c r="AI430" s="28"/>
      <c r="AJ430" s="28"/>
      <c r="AK430" s="28"/>
      <c r="AL430" s="28"/>
      <c r="AM430" s="28"/>
      <c r="AN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H431" s="28"/>
      <c r="AI431" s="28"/>
      <c r="AJ431" s="28"/>
      <c r="AK431" s="28"/>
      <c r="AL431" s="28"/>
      <c r="AM431" s="28"/>
      <c r="AN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H432" s="28"/>
      <c r="AI432" s="28"/>
      <c r="AJ432" s="28"/>
      <c r="AK432" s="28"/>
      <c r="AL432" s="28"/>
      <c r="AM432" s="28"/>
      <c r="AN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H433" s="28"/>
      <c r="AI433" s="28"/>
      <c r="AJ433" s="28"/>
      <c r="AK433" s="28"/>
      <c r="AL433" s="28"/>
      <c r="AM433" s="28"/>
      <c r="AN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H434" s="28"/>
      <c r="AI434" s="28"/>
      <c r="AJ434" s="28"/>
      <c r="AK434" s="28"/>
      <c r="AL434" s="28"/>
      <c r="AM434" s="28"/>
      <c r="AN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H435" s="28"/>
      <c r="AI435" s="28"/>
      <c r="AJ435" s="28"/>
      <c r="AK435" s="28"/>
      <c r="AL435" s="28"/>
      <c r="AM435" s="28"/>
      <c r="AN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H436" s="28"/>
      <c r="AI436" s="28"/>
      <c r="AJ436" s="28"/>
      <c r="AK436" s="28"/>
      <c r="AL436" s="28"/>
      <c r="AM436" s="28"/>
      <c r="AN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H437" s="28"/>
      <c r="AI437" s="28"/>
      <c r="AJ437" s="28"/>
      <c r="AK437" s="28"/>
      <c r="AL437" s="28"/>
      <c r="AM437" s="28"/>
      <c r="AN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H438" s="28"/>
      <c r="AI438" s="28"/>
      <c r="AJ438" s="28"/>
      <c r="AK438" s="28"/>
      <c r="AL438" s="28"/>
      <c r="AM438" s="28"/>
      <c r="AN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H439" s="28"/>
      <c r="AI439" s="28"/>
      <c r="AJ439" s="28"/>
      <c r="AK439" s="28"/>
      <c r="AL439" s="28"/>
      <c r="AM439" s="28"/>
      <c r="AN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H440" s="28"/>
      <c r="AI440" s="28"/>
      <c r="AJ440" s="28"/>
      <c r="AK440" s="28"/>
      <c r="AL440" s="28"/>
      <c r="AM440" s="28"/>
      <c r="AN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H441" s="28"/>
      <c r="AI441" s="28"/>
      <c r="AJ441" s="28"/>
      <c r="AK441" s="28"/>
      <c r="AL441" s="28"/>
      <c r="AM441" s="28"/>
      <c r="AN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H442" s="28"/>
      <c r="AI442" s="28"/>
      <c r="AJ442" s="28"/>
      <c r="AK442" s="28"/>
      <c r="AL442" s="28"/>
      <c r="AM442" s="28"/>
      <c r="AN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H443" s="28"/>
      <c r="AI443" s="28"/>
      <c r="AJ443" s="28"/>
      <c r="AK443" s="28"/>
      <c r="AL443" s="28"/>
      <c r="AM443" s="28"/>
      <c r="AN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H444" s="28"/>
      <c r="AI444" s="28"/>
      <c r="AJ444" s="28"/>
      <c r="AK444" s="28"/>
      <c r="AL444" s="28"/>
      <c r="AM444" s="28"/>
      <c r="AN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H445" s="28"/>
      <c r="AI445" s="28"/>
      <c r="AJ445" s="28"/>
      <c r="AK445" s="28"/>
      <c r="AL445" s="28"/>
      <c r="AM445" s="28"/>
      <c r="AN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H446" s="28"/>
      <c r="AI446" s="28"/>
      <c r="AJ446" s="28"/>
      <c r="AK446" s="28"/>
      <c r="AL446" s="28"/>
      <c r="AM446" s="28"/>
      <c r="AN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H447" s="28"/>
      <c r="AI447" s="28"/>
      <c r="AJ447" s="28"/>
      <c r="AK447" s="28"/>
      <c r="AL447" s="28"/>
      <c r="AM447" s="28"/>
      <c r="AN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H448" s="28"/>
      <c r="AI448" s="28"/>
      <c r="AJ448" s="28"/>
      <c r="AK448" s="28"/>
      <c r="AL448" s="28"/>
      <c r="AM448" s="28"/>
      <c r="AN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H449" s="28"/>
      <c r="AI449" s="28"/>
      <c r="AJ449" s="28"/>
      <c r="AK449" s="28"/>
      <c r="AL449" s="28"/>
      <c r="AM449" s="28"/>
      <c r="AN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H450" s="28"/>
      <c r="AI450" s="28"/>
      <c r="AJ450" s="28"/>
      <c r="AK450" s="28"/>
      <c r="AL450" s="28"/>
      <c r="AM450" s="28"/>
      <c r="AN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H451" s="28"/>
      <c r="AI451" s="28"/>
      <c r="AJ451" s="28"/>
      <c r="AK451" s="28"/>
      <c r="AL451" s="28"/>
      <c r="AM451" s="28"/>
      <c r="AN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H452" s="28"/>
      <c r="AI452" s="28"/>
      <c r="AJ452" s="28"/>
      <c r="AK452" s="28"/>
      <c r="AL452" s="28"/>
      <c r="AM452" s="28"/>
      <c r="AN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H453" s="28"/>
      <c r="AI453" s="28"/>
      <c r="AJ453" s="28"/>
      <c r="AK453" s="28"/>
      <c r="AL453" s="28"/>
      <c r="AM453" s="28"/>
      <c r="AN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H454" s="28"/>
      <c r="AI454" s="28"/>
      <c r="AJ454" s="28"/>
      <c r="AK454" s="28"/>
      <c r="AL454" s="28"/>
      <c r="AM454" s="28"/>
      <c r="AN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H455" s="28"/>
      <c r="AI455" s="28"/>
      <c r="AJ455" s="28"/>
      <c r="AK455" s="28"/>
      <c r="AL455" s="28"/>
      <c r="AM455" s="28"/>
      <c r="AN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H456" s="28"/>
      <c r="AI456" s="28"/>
      <c r="AJ456" s="28"/>
      <c r="AK456" s="28"/>
      <c r="AL456" s="28"/>
      <c r="AM456" s="28"/>
      <c r="AN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H457" s="28"/>
      <c r="AI457" s="28"/>
      <c r="AJ457" s="28"/>
      <c r="AK457" s="28"/>
      <c r="AL457" s="28"/>
      <c r="AM457" s="28"/>
      <c r="AN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H458" s="28"/>
      <c r="AI458" s="28"/>
      <c r="AJ458" s="28"/>
      <c r="AK458" s="28"/>
      <c r="AL458" s="28"/>
      <c r="AM458" s="28"/>
      <c r="AN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H459" s="28"/>
      <c r="AI459" s="28"/>
      <c r="AJ459" s="28"/>
      <c r="AK459" s="28"/>
      <c r="AL459" s="28"/>
      <c r="AM459" s="28"/>
      <c r="AN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H460" s="28"/>
      <c r="AI460" s="28"/>
      <c r="AJ460" s="28"/>
      <c r="AK460" s="28"/>
      <c r="AL460" s="28"/>
      <c r="AM460" s="28"/>
      <c r="AN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H461" s="28"/>
      <c r="AI461" s="28"/>
      <c r="AJ461" s="28"/>
      <c r="AK461" s="28"/>
      <c r="AL461" s="28"/>
      <c r="AM461" s="28"/>
      <c r="AN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H462" s="28"/>
      <c r="AI462" s="28"/>
      <c r="AJ462" s="28"/>
      <c r="AK462" s="28"/>
      <c r="AL462" s="28"/>
      <c r="AM462" s="28"/>
      <c r="AN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H463" s="28"/>
      <c r="AI463" s="28"/>
      <c r="AJ463" s="28"/>
      <c r="AK463" s="28"/>
      <c r="AL463" s="28"/>
      <c r="AM463" s="28"/>
      <c r="AN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H464" s="28"/>
      <c r="AI464" s="28"/>
      <c r="AJ464" s="28"/>
      <c r="AK464" s="28"/>
      <c r="AL464" s="28"/>
      <c r="AM464" s="28"/>
      <c r="AN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H465" s="28"/>
      <c r="AI465" s="28"/>
      <c r="AJ465" s="28"/>
      <c r="AK465" s="28"/>
      <c r="AL465" s="28"/>
      <c r="AM465" s="28"/>
      <c r="AN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H466" s="28"/>
      <c r="AI466" s="28"/>
      <c r="AJ466" s="28"/>
      <c r="AK466" s="28"/>
      <c r="AL466" s="28"/>
      <c r="AM466" s="28"/>
      <c r="AN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H467" s="28"/>
      <c r="AI467" s="28"/>
      <c r="AJ467" s="28"/>
      <c r="AK467" s="28"/>
      <c r="AL467" s="28"/>
      <c r="AM467" s="28"/>
      <c r="AN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H468" s="28"/>
      <c r="AI468" s="28"/>
      <c r="AJ468" s="28"/>
      <c r="AK468" s="28"/>
      <c r="AL468" s="28"/>
      <c r="AM468" s="28"/>
      <c r="AN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H469" s="28"/>
      <c r="AI469" s="28"/>
      <c r="AJ469" s="28"/>
      <c r="AK469" s="28"/>
      <c r="AL469" s="28"/>
      <c r="AM469" s="28"/>
      <c r="AN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H470" s="28"/>
      <c r="AI470" s="28"/>
      <c r="AJ470" s="28"/>
      <c r="AK470" s="28"/>
      <c r="AL470" s="28"/>
      <c r="AM470" s="28"/>
      <c r="AN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H471" s="28"/>
      <c r="AI471" s="28"/>
      <c r="AJ471" s="28"/>
      <c r="AK471" s="28"/>
      <c r="AL471" s="28"/>
      <c r="AM471" s="28"/>
      <c r="AN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H472" s="28"/>
      <c r="AI472" s="28"/>
      <c r="AJ472" s="28"/>
      <c r="AK472" s="28"/>
      <c r="AL472" s="28"/>
      <c r="AM472" s="28"/>
      <c r="AN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H473" s="28"/>
      <c r="AI473" s="28"/>
      <c r="AJ473" s="28"/>
      <c r="AK473" s="28"/>
      <c r="AL473" s="28"/>
      <c r="AM473" s="28"/>
      <c r="AN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H474" s="28"/>
      <c r="AI474" s="28"/>
      <c r="AJ474" s="28"/>
      <c r="AK474" s="28"/>
      <c r="AL474" s="28"/>
      <c r="AM474" s="28"/>
      <c r="AN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H475" s="28"/>
      <c r="AI475" s="28"/>
      <c r="AJ475" s="28"/>
      <c r="AK475" s="28"/>
      <c r="AL475" s="28"/>
      <c r="AM475" s="28"/>
      <c r="AN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H476" s="28"/>
      <c r="AI476" s="28"/>
      <c r="AJ476" s="28"/>
      <c r="AK476" s="28"/>
      <c r="AL476" s="28"/>
      <c r="AM476" s="28"/>
      <c r="AN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H477" s="28"/>
      <c r="AI477" s="28"/>
      <c r="AJ477" s="28"/>
      <c r="AK477" s="28"/>
      <c r="AL477" s="28"/>
      <c r="AM477" s="28"/>
      <c r="AN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H478" s="28"/>
      <c r="AI478" s="28"/>
      <c r="AJ478" s="28"/>
      <c r="AK478" s="28"/>
      <c r="AL478" s="28"/>
      <c r="AM478" s="28"/>
      <c r="AN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H479" s="28"/>
      <c r="AI479" s="28"/>
      <c r="AJ479" s="28"/>
      <c r="AK479" s="28"/>
      <c r="AL479" s="28"/>
      <c r="AM479" s="28"/>
      <c r="AN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H480" s="28"/>
      <c r="AI480" s="28"/>
      <c r="AJ480" s="28"/>
      <c r="AK480" s="28"/>
      <c r="AL480" s="28"/>
      <c r="AM480" s="28"/>
      <c r="AN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H481" s="28"/>
      <c r="AI481" s="28"/>
      <c r="AJ481" s="28"/>
      <c r="AK481" s="28"/>
      <c r="AL481" s="28"/>
      <c r="AM481" s="28"/>
      <c r="AN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H482" s="28"/>
      <c r="AI482" s="28"/>
      <c r="AJ482" s="28"/>
      <c r="AK482" s="28"/>
      <c r="AL482" s="28"/>
      <c r="AM482" s="28"/>
      <c r="AN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H483" s="28"/>
      <c r="AI483" s="28"/>
      <c r="AJ483" s="28"/>
      <c r="AK483" s="28"/>
      <c r="AL483" s="28"/>
      <c r="AM483" s="28"/>
      <c r="AN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H484" s="28"/>
      <c r="AI484" s="28"/>
      <c r="AJ484" s="28"/>
      <c r="AK484" s="28"/>
      <c r="AL484" s="28"/>
      <c r="AM484" s="28"/>
      <c r="AN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H485" s="28"/>
      <c r="AI485" s="28"/>
      <c r="AJ485" s="28"/>
      <c r="AK485" s="28"/>
      <c r="AL485" s="28"/>
      <c r="AM485" s="28"/>
      <c r="AN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H486" s="28"/>
      <c r="AI486" s="28"/>
      <c r="AJ486" s="28"/>
      <c r="AK486" s="28"/>
      <c r="AL486" s="28"/>
      <c r="AM486" s="28"/>
      <c r="AN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H487" s="28"/>
      <c r="AI487" s="28"/>
      <c r="AJ487" s="28"/>
      <c r="AK487" s="28"/>
      <c r="AL487" s="28"/>
      <c r="AM487" s="28"/>
      <c r="AN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H488" s="28"/>
      <c r="AI488" s="28"/>
      <c r="AJ488" s="28"/>
      <c r="AK488" s="28"/>
      <c r="AL488" s="28"/>
      <c r="AM488" s="28"/>
      <c r="AN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H489" s="28"/>
      <c r="AI489" s="28"/>
      <c r="AJ489" s="28"/>
      <c r="AK489" s="28"/>
      <c r="AL489" s="28"/>
      <c r="AM489" s="28"/>
      <c r="AN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H490" s="28"/>
      <c r="AI490" s="28"/>
      <c r="AJ490" s="28"/>
      <c r="AK490" s="28"/>
      <c r="AL490" s="28"/>
      <c r="AM490" s="28"/>
      <c r="AN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H491" s="28"/>
      <c r="AI491" s="28"/>
      <c r="AJ491" s="28"/>
      <c r="AK491" s="28"/>
      <c r="AL491" s="28"/>
      <c r="AM491" s="28"/>
      <c r="AN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H492" s="28"/>
      <c r="AI492" s="28"/>
      <c r="AJ492" s="28"/>
      <c r="AK492" s="28"/>
      <c r="AL492" s="28"/>
      <c r="AM492" s="28"/>
      <c r="AN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H493" s="28"/>
      <c r="AI493" s="28"/>
      <c r="AJ493" s="28"/>
      <c r="AK493" s="28"/>
      <c r="AL493" s="28"/>
      <c r="AM493" s="28"/>
      <c r="AN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H494" s="28"/>
      <c r="AI494" s="28"/>
      <c r="AJ494" s="28"/>
      <c r="AK494" s="28"/>
      <c r="AL494" s="28"/>
      <c r="AM494" s="28"/>
      <c r="AN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H495" s="28"/>
      <c r="AI495" s="28"/>
      <c r="AJ495" s="28"/>
      <c r="AK495" s="28"/>
      <c r="AL495" s="28"/>
      <c r="AM495" s="28"/>
      <c r="AN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H496" s="28"/>
      <c r="AI496" s="28"/>
      <c r="AJ496" s="28"/>
      <c r="AK496" s="28"/>
      <c r="AL496" s="28"/>
      <c r="AM496" s="28"/>
      <c r="AN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H497" s="28"/>
      <c r="AI497" s="28"/>
      <c r="AJ497" s="28"/>
      <c r="AK497" s="28"/>
      <c r="AL497" s="28"/>
      <c r="AM497" s="28"/>
      <c r="AN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H498" s="28"/>
      <c r="AI498" s="28"/>
      <c r="AJ498" s="28"/>
      <c r="AK498" s="28"/>
      <c r="AL498" s="28"/>
      <c r="AM498" s="28"/>
      <c r="AN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H499" s="28"/>
      <c r="AI499" s="28"/>
      <c r="AJ499" s="28"/>
      <c r="AK499" s="28"/>
      <c r="AL499" s="28"/>
      <c r="AM499" s="28"/>
      <c r="AN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H500" s="28"/>
      <c r="AI500" s="28"/>
      <c r="AJ500" s="28"/>
      <c r="AK500" s="28"/>
      <c r="AL500" s="28"/>
      <c r="AM500" s="28"/>
      <c r="AN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H501" s="28"/>
      <c r="AI501" s="28"/>
      <c r="AJ501" s="28"/>
      <c r="AK501" s="28"/>
      <c r="AL501" s="28"/>
      <c r="AM501" s="28"/>
      <c r="AN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H502" s="28"/>
      <c r="AI502" s="28"/>
      <c r="AJ502" s="28"/>
      <c r="AK502" s="28"/>
      <c r="AL502" s="28"/>
      <c r="AM502" s="28"/>
      <c r="AN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H503" s="28"/>
      <c r="AI503" s="28"/>
      <c r="AJ503" s="28"/>
      <c r="AK503" s="28"/>
      <c r="AL503" s="28"/>
      <c r="AM503" s="28"/>
      <c r="AN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H504" s="28"/>
      <c r="AI504" s="28"/>
      <c r="AJ504" s="28"/>
      <c r="AK504" s="28"/>
      <c r="AL504" s="28"/>
      <c r="AM504" s="28"/>
      <c r="AN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H505" s="28"/>
      <c r="AI505" s="28"/>
      <c r="AJ505" s="28"/>
      <c r="AK505" s="28"/>
      <c r="AL505" s="28"/>
      <c r="AM505" s="28"/>
      <c r="AN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H506" s="28"/>
      <c r="AI506" s="28"/>
      <c r="AJ506" s="28"/>
      <c r="AK506" s="28"/>
      <c r="AL506" s="28"/>
      <c r="AM506" s="28"/>
      <c r="AN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H507" s="28"/>
      <c r="AI507" s="28"/>
      <c r="AJ507" s="28"/>
      <c r="AK507" s="28"/>
      <c r="AL507" s="28"/>
      <c r="AM507" s="28"/>
      <c r="AN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H508" s="28"/>
      <c r="AI508" s="28"/>
      <c r="AJ508" s="28"/>
      <c r="AK508" s="28"/>
      <c r="AL508" s="28"/>
      <c r="AM508" s="28"/>
      <c r="AN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H509" s="28"/>
      <c r="AI509" s="28"/>
      <c r="AJ509" s="28"/>
      <c r="AK509" s="28"/>
      <c r="AL509" s="28"/>
      <c r="AM509" s="28"/>
      <c r="AN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H510" s="28"/>
      <c r="AI510" s="28"/>
      <c r="AJ510" s="28"/>
      <c r="AK510" s="28"/>
      <c r="AL510" s="28"/>
      <c r="AM510" s="28"/>
      <c r="AN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H511" s="28"/>
      <c r="AI511" s="28"/>
      <c r="AJ511" s="28"/>
      <c r="AK511" s="28"/>
      <c r="AL511" s="28"/>
      <c r="AM511" s="28"/>
      <c r="AN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H512" s="28"/>
      <c r="AI512" s="28"/>
      <c r="AJ512" s="28"/>
      <c r="AK512" s="28"/>
      <c r="AL512" s="28"/>
      <c r="AM512" s="28"/>
      <c r="AN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H513" s="28"/>
      <c r="AI513" s="28"/>
      <c r="AJ513" s="28"/>
      <c r="AK513" s="28"/>
      <c r="AL513" s="28"/>
      <c r="AM513" s="28"/>
      <c r="AN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H514" s="28"/>
      <c r="AI514" s="28"/>
      <c r="AJ514" s="28"/>
      <c r="AK514" s="28"/>
      <c r="AL514" s="28"/>
      <c r="AM514" s="28"/>
      <c r="AN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H515" s="28"/>
      <c r="AI515" s="28"/>
      <c r="AJ515" s="28"/>
      <c r="AK515" s="28"/>
      <c r="AL515" s="28"/>
      <c r="AM515" s="28"/>
      <c r="AN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H516" s="28"/>
      <c r="AI516" s="28"/>
      <c r="AJ516" s="28"/>
      <c r="AK516" s="28"/>
      <c r="AL516" s="28"/>
      <c r="AM516" s="28"/>
      <c r="AN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H517" s="28"/>
      <c r="AI517" s="28"/>
      <c r="AJ517" s="28"/>
      <c r="AK517" s="28"/>
      <c r="AL517" s="28"/>
      <c r="AM517" s="28"/>
      <c r="AN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H518" s="28"/>
      <c r="AI518" s="28"/>
      <c r="AJ518" s="28"/>
      <c r="AK518" s="28"/>
      <c r="AL518" s="28"/>
      <c r="AM518" s="28"/>
      <c r="AN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H519" s="28"/>
      <c r="AI519" s="28"/>
      <c r="AJ519" s="28"/>
      <c r="AK519" s="28"/>
      <c r="AL519" s="28"/>
      <c r="AM519" s="28"/>
      <c r="AN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H520" s="28"/>
      <c r="AI520" s="28"/>
      <c r="AJ520" s="28"/>
      <c r="AK520" s="28"/>
      <c r="AL520" s="28"/>
      <c r="AM520" s="28"/>
      <c r="AN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H521" s="28"/>
      <c r="AI521" s="28"/>
      <c r="AJ521" s="28"/>
      <c r="AK521" s="28"/>
      <c r="AL521" s="28"/>
      <c r="AM521" s="28"/>
      <c r="AN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H522" s="28"/>
      <c r="AI522" s="28"/>
      <c r="AJ522" s="28"/>
      <c r="AK522" s="28"/>
      <c r="AL522" s="28"/>
      <c r="AM522" s="28"/>
      <c r="AN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H523" s="28"/>
      <c r="AI523" s="28"/>
      <c r="AJ523" s="28"/>
      <c r="AK523" s="28"/>
      <c r="AL523" s="28"/>
      <c r="AM523" s="28"/>
      <c r="AN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H524" s="28"/>
      <c r="AI524" s="28"/>
      <c r="AJ524" s="28"/>
      <c r="AK524" s="28"/>
      <c r="AL524" s="28"/>
      <c r="AM524" s="28"/>
      <c r="AN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H525" s="28"/>
      <c r="AI525" s="28"/>
      <c r="AJ525" s="28"/>
      <c r="AK525" s="28"/>
      <c r="AL525" s="28"/>
      <c r="AM525" s="28"/>
      <c r="AN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H526" s="28"/>
      <c r="AI526" s="28"/>
      <c r="AJ526" s="28"/>
      <c r="AK526" s="28"/>
      <c r="AL526" s="28"/>
      <c r="AM526" s="28"/>
      <c r="AN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H527" s="28"/>
      <c r="AI527" s="28"/>
      <c r="AJ527" s="28"/>
      <c r="AK527" s="28"/>
      <c r="AL527" s="28"/>
      <c r="AM527" s="28"/>
      <c r="AN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H528" s="28"/>
      <c r="AI528" s="28"/>
      <c r="AJ528" s="28"/>
      <c r="AK528" s="28"/>
      <c r="AL528" s="28"/>
      <c r="AM528" s="28"/>
      <c r="AN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H529" s="28"/>
      <c r="AI529" s="28"/>
      <c r="AJ529" s="28"/>
      <c r="AK529" s="28"/>
      <c r="AL529" s="28"/>
      <c r="AM529" s="28"/>
      <c r="AN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H530" s="28"/>
      <c r="AI530" s="28"/>
      <c r="AJ530" s="28"/>
      <c r="AK530" s="28"/>
      <c r="AL530" s="28"/>
      <c r="AM530" s="28"/>
      <c r="AN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H531" s="28"/>
      <c r="AI531" s="28"/>
      <c r="AJ531" s="28"/>
      <c r="AK531" s="28"/>
      <c r="AL531" s="28"/>
      <c r="AM531" s="28"/>
      <c r="AN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H532" s="28"/>
      <c r="AI532" s="28"/>
      <c r="AJ532" s="28"/>
      <c r="AK532" s="28"/>
      <c r="AL532" s="28"/>
      <c r="AM532" s="28"/>
      <c r="AN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H533" s="28"/>
      <c r="AI533" s="28"/>
      <c r="AJ533" s="28"/>
      <c r="AK533" s="28"/>
      <c r="AL533" s="28"/>
      <c r="AM533" s="28"/>
      <c r="AN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H534" s="28"/>
      <c r="AI534" s="28"/>
      <c r="AJ534" s="28"/>
      <c r="AK534" s="28"/>
      <c r="AL534" s="28"/>
      <c r="AM534" s="28"/>
      <c r="AN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H535" s="28"/>
      <c r="AI535" s="28"/>
      <c r="AJ535" s="28"/>
      <c r="AK535" s="28"/>
      <c r="AL535" s="28"/>
      <c r="AM535" s="28"/>
      <c r="AN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H536" s="28"/>
      <c r="AI536" s="28"/>
      <c r="AJ536" s="28"/>
      <c r="AK536" s="28"/>
      <c r="AL536" s="28"/>
      <c r="AM536" s="28"/>
      <c r="AN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H537" s="28"/>
      <c r="AI537" s="28"/>
      <c r="AJ537" s="28"/>
      <c r="AK537" s="28"/>
      <c r="AL537" s="28"/>
      <c r="AM537" s="28"/>
      <c r="AN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H538" s="28"/>
      <c r="AI538" s="28"/>
      <c r="AJ538" s="28"/>
      <c r="AK538" s="28"/>
      <c r="AL538" s="28"/>
      <c r="AM538" s="28"/>
      <c r="AN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H539" s="28"/>
      <c r="AI539" s="28"/>
      <c r="AJ539" s="28"/>
      <c r="AK539" s="28"/>
      <c r="AL539" s="28"/>
      <c r="AM539" s="28"/>
      <c r="AN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H540" s="28"/>
      <c r="AI540" s="28"/>
      <c r="AJ540" s="28"/>
      <c r="AK540" s="28"/>
      <c r="AL540" s="28"/>
      <c r="AM540" s="28"/>
      <c r="AN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H541" s="28"/>
      <c r="AI541" s="28"/>
      <c r="AJ541" s="28"/>
      <c r="AK541" s="28"/>
      <c r="AL541" s="28"/>
      <c r="AM541" s="28"/>
      <c r="AN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H542" s="28"/>
      <c r="AI542" s="28"/>
      <c r="AJ542" s="28"/>
      <c r="AK542" s="28"/>
      <c r="AL542" s="28"/>
      <c r="AM542" s="28"/>
      <c r="AN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H543" s="28"/>
      <c r="AI543" s="28"/>
      <c r="AJ543" s="28"/>
      <c r="AK543" s="28"/>
      <c r="AL543" s="28"/>
      <c r="AM543" s="28"/>
      <c r="AN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H544" s="28"/>
      <c r="AI544" s="28"/>
      <c r="AJ544" s="28"/>
      <c r="AK544" s="28"/>
      <c r="AL544" s="28"/>
      <c r="AM544" s="28"/>
      <c r="AN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H545" s="28"/>
      <c r="AI545" s="28"/>
      <c r="AJ545" s="28"/>
      <c r="AK545" s="28"/>
      <c r="AL545" s="28"/>
      <c r="AM545" s="28"/>
      <c r="AN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H546" s="28"/>
      <c r="AI546" s="28"/>
      <c r="AJ546" s="28"/>
      <c r="AK546" s="28"/>
      <c r="AL546" s="28"/>
      <c r="AM546" s="28"/>
      <c r="AN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H547" s="28"/>
      <c r="AI547" s="28"/>
      <c r="AJ547" s="28"/>
      <c r="AK547" s="28"/>
      <c r="AL547" s="28"/>
      <c r="AM547" s="28"/>
      <c r="AN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H548" s="28"/>
      <c r="AI548" s="28"/>
      <c r="AJ548" s="28"/>
      <c r="AK548" s="28"/>
      <c r="AL548" s="28"/>
      <c r="AM548" s="28"/>
      <c r="AN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H549" s="28"/>
      <c r="AI549" s="28"/>
      <c r="AJ549" s="28"/>
      <c r="AK549" s="28"/>
      <c r="AL549" s="28"/>
      <c r="AM549" s="28"/>
      <c r="AN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H550" s="28"/>
      <c r="AI550" s="28"/>
      <c r="AJ550" s="28"/>
      <c r="AK550" s="28"/>
      <c r="AL550" s="28"/>
      <c r="AM550" s="28"/>
      <c r="AN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H551" s="28"/>
      <c r="AI551" s="28"/>
      <c r="AJ551" s="28"/>
      <c r="AK551" s="28"/>
      <c r="AL551" s="28"/>
      <c r="AM551" s="28"/>
      <c r="AN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H552" s="28"/>
      <c r="AI552" s="28"/>
      <c r="AJ552" s="28"/>
      <c r="AK552" s="28"/>
      <c r="AL552" s="28"/>
      <c r="AM552" s="28"/>
      <c r="AN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H553" s="28"/>
      <c r="AI553" s="28"/>
      <c r="AJ553" s="28"/>
      <c r="AK553" s="28"/>
      <c r="AL553" s="28"/>
      <c r="AM553" s="28"/>
      <c r="AN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H554" s="28"/>
      <c r="AI554" s="28"/>
      <c r="AJ554" s="28"/>
      <c r="AK554" s="28"/>
      <c r="AL554" s="28"/>
      <c r="AM554" s="28"/>
      <c r="AN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H555" s="28"/>
      <c r="AI555" s="28"/>
      <c r="AJ555" s="28"/>
      <c r="AK555" s="28"/>
      <c r="AL555" s="28"/>
      <c r="AM555" s="28"/>
      <c r="AN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H556" s="28"/>
      <c r="AI556" s="28"/>
      <c r="AJ556" s="28"/>
      <c r="AK556" s="28"/>
      <c r="AL556" s="28"/>
      <c r="AM556" s="28"/>
      <c r="AN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H557" s="28"/>
      <c r="AI557" s="28"/>
      <c r="AJ557" s="28"/>
      <c r="AK557" s="28"/>
      <c r="AL557" s="28"/>
      <c r="AM557" s="28"/>
      <c r="AN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H558" s="28"/>
      <c r="AI558" s="28"/>
      <c r="AJ558" s="28"/>
      <c r="AK558" s="28"/>
      <c r="AL558" s="28"/>
      <c r="AM558" s="28"/>
      <c r="AN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H559" s="28"/>
      <c r="AI559" s="28"/>
      <c r="AJ559" s="28"/>
      <c r="AK559" s="28"/>
      <c r="AL559" s="28"/>
      <c r="AM559" s="28"/>
      <c r="AN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H560" s="28"/>
      <c r="AI560" s="28"/>
      <c r="AJ560" s="28"/>
      <c r="AK560" s="28"/>
      <c r="AL560" s="28"/>
      <c r="AM560" s="28"/>
      <c r="AN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H561" s="28"/>
      <c r="AI561" s="28"/>
      <c r="AJ561" s="28"/>
      <c r="AK561" s="28"/>
      <c r="AL561" s="28"/>
      <c r="AM561" s="28"/>
      <c r="AN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H562" s="28"/>
      <c r="AI562" s="28"/>
      <c r="AJ562" s="28"/>
      <c r="AK562" s="28"/>
      <c r="AL562" s="28"/>
      <c r="AM562" s="28"/>
      <c r="AN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H563" s="28"/>
      <c r="AI563" s="28"/>
      <c r="AJ563" s="28"/>
      <c r="AK563" s="28"/>
      <c r="AL563" s="28"/>
      <c r="AM563" s="28"/>
      <c r="AN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H564" s="28"/>
      <c r="AI564" s="28"/>
      <c r="AJ564" s="28"/>
      <c r="AK564" s="28"/>
      <c r="AL564" s="28"/>
      <c r="AM564" s="28"/>
      <c r="AN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H565" s="28"/>
      <c r="AI565" s="28"/>
      <c r="AJ565" s="28"/>
      <c r="AK565" s="28"/>
      <c r="AL565" s="28"/>
      <c r="AM565" s="28"/>
      <c r="AN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H566" s="28"/>
      <c r="AI566" s="28"/>
      <c r="AJ566" s="28"/>
      <c r="AK566" s="28"/>
      <c r="AL566" s="28"/>
      <c r="AM566" s="28"/>
      <c r="AN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H567" s="28"/>
      <c r="AI567" s="28"/>
      <c r="AJ567" s="28"/>
      <c r="AK567" s="28"/>
      <c r="AL567" s="28"/>
      <c r="AM567" s="28"/>
      <c r="AN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H568" s="28"/>
      <c r="AI568" s="28"/>
      <c r="AJ568" s="28"/>
      <c r="AK568" s="28"/>
      <c r="AL568" s="28"/>
      <c r="AM568" s="28"/>
      <c r="AN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H569" s="28"/>
      <c r="AI569" s="28"/>
      <c r="AJ569" s="28"/>
      <c r="AK569" s="28"/>
      <c r="AL569" s="28"/>
      <c r="AM569" s="28"/>
      <c r="AN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H570" s="28"/>
      <c r="AI570" s="28"/>
      <c r="AJ570" s="28"/>
      <c r="AK570" s="28"/>
      <c r="AL570" s="28"/>
      <c r="AM570" s="28"/>
      <c r="AN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H571" s="28"/>
      <c r="AI571" s="28"/>
      <c r="AJ571" s="28"/>
      <c r="AK571" s="28"/>
      <c r="AL571" s="28"/>
      <c r="AM571" s="28"/>
      <c r="AN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H572" s="28"/>
      <c r="AI572" s="28"/>
      <c r="AJ572" s="28"/>
      <c r="AK572" s="28"/>
      <c r="AL572" s="28"/>
      <c r="AM572" s="28"/>
      <c r="AN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H573" s="28"/>
      <c r="AI573" s="28"/>
      <c r="AJ573" s="28"/>
      <c r="AK573" s="28"/>
      <c r="AL573" s="28"/>
      <c r="AM573" s="28"/>
      <c r="AN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H574" s="28"/>
      <c r="AI574" s="28"/>
      <c r="AJ574" s="28"/>
      <c r="AK574" s="28"/>
      <c r="AL574" s="28"/>
      <c r="AM574" s="28"/>
      <c r="AN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H575" s="28"/>
      <c r="AI575" s="28"/>
      <c r="AJ575" s="28"/>
      <c r="AK575" s="28"/>
      <c r="AL575" s="28"/>
      <c r="AM575" s="28"/>
      <c r="AN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H576" s="28"/>
      <c r="AI576" s="28"/>
      <c r="AJ576" s="28"/>
      <c r="AK576" s="28"/>
      <c r="AL576" s="28"/>
      <c r="AM576" s="28"/>
      <c r="AN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H577" s="28"/>
      <c r="AI577" s="28"/>
      <c r="AJ577" s="28"/>
      <c r="AK577" s="28"/>
      <c r="AL577" s="28"/>
      <c r="AM577" s="28"/>
      <c r="AN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H578" s="28"/>
      <c r="AI578" s="28"/>
      <c r="AJ578" s="28"/>
      <c r="AK578" s="28"/>
      <c r="AL578" s="28"/>
      <c r="AM578" s="28"/>
      <c r="AN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H579" s="28"/>
      <c r="AI579" s="28"/>
      <c r="AJ579" s="28"/>
      <c r="AK579" s="28"/>
      <c r="AL579" s="28"/>
      <c r="AM579" s="28"/>
      <c r="AN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H580" s="28"/>
      <c r="AI580" s="28"/>
      <c r="AJ580" s="28"/>
      <c r="AK580" s="28"/>
      <c r="AL580" s="28"/>
      <c r="AM580" s="28"/>
      <c r="AN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H581" s="28"/>
      <c r="AI581" s="28"/>
      <c r="AJ581" s="28"/>
      <c r="AK581" s="28"/>
      <c r="AL581" s="28"/>
      <c r="AM581" s="28"/>
      <c r="AN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H582" s="28"/>
      <c r="AI582" s="28"/>
      <c r="AJ582" s="28"/>
      <c r="AK582" s="28"/>
      <c r="AL582" s="28"/>
      <c r="AM582" s="28"/>
      <c r="AN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H583" s="28"/>
      <c r="AI583" s="28"/>
      <c r="AJ583" s="28"/>
      <c r="AK583" s="28"/>
      <c r="AL583" s="28"/>
      <c r="AM583" s="28"/>
      <c r="AN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H584" s="28"/>
      <c r="AI584" s="28"/>
      <c r="AJ584" s="28"/>
      <c r="AK584" s="28"/>
      <c r="AL584" s="28"/>
      <c r="AM584" s="28"/>
      <c r="AN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H585" s="28"/>
      <c r="AI585" s="28"/>
      <c r="AJ585" s="28"/>
      <c r="AK585" s="28"/>
      <c r="AL585" s="28"/>
      <c r="AM585" s="28"/>
      <c r="AN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H586" s="28"/>
      <c r="AI586" s="28"/>
      <c r="AJ586" s="28"/>
      <c r="AK586" s="28"/>
      <c r="AL586" s="28"/>
      <c r="AM586" s="28"/>
      <c r="AN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H587" s="28"/>
      <c r="AI587" s="28"/>
      <c r="AJ587" s="28"/>
      <c r="AK587" s="28"/>
      <c r="AL587" s="28"/>
      <c r="AM587" s="28"/>
      <c r="AN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H588" s="28"/>
      <c r="AI588" s="28"/>
      <c r="AJ588" s="28"/>
      <c r="AK588" s="28"/>
      <c r="AL588" s="28"/>
      <c r="AM588" s="28"/>
      <c r="AN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H589" s="28"/>
      <c r="AI589" s="28"/>
      <c r="AJ589" s="28"/>
      <c r="AK589" s="28"/>
      <c r="AL589" s="28"/>
      <c r="AM589" s="28"/>
      <c r="AN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H590" s="28"/>
      <c r="AI590" s="28"/>
      <c r="AJ590" s="28"/>
      <c r="AK590" s="28"/>
      <c r="AL590" s="28"/>
      <c r="AM590" s="28"/>
      <c r="AN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H591" s="28"/>
      <c r="AI591" s="28"/>
      <c r="AJ591" s="28"/>
      <c r="AK591" s="28"/>
      <c r="AL591" s="28"/>
      <c r="AM591" s="28"/>
      <c r="AN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H592" s="28"/>
      <c r="AI592" s="28"/>
      <c r="AJ592" s="28"/>
      <c r="AK592" s="28"/>
      <c r="AL592" s="28"/>
      <c r="AM592" s="28"/>
      <c r="AN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H593" s="28"/>
      <c r="AI593" s="28"/>
      <c r="AJ593" s="28"/>
      <c r="AK593" s="28"/>
      <c r="AL593" s="28"/>
      <c r="AM593" s="28"/>
      <c r="AN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H594" s="28"/>
      <c r="AI594" s="28"/>
      <c r="AJ594" s="28"/>
      <c r="AK594" s="28"/>
      <c r="AL594" s="28"/>
      <c r="AM594" s="28"/>
      <c r="AN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H595" s="28"/>
      <c r="AI595" s="28"/>
      <c r="AJ595" s="28"/>
      <c r="AK595" s="28"/>
      <c r="AL595" s="28"/>
      <c r="AM595" s="28"/>
      <c r="AN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H596" s="28"/>
      <c r="AI596" s="28"/>
      <c r="AJ596" s="28"/>
      <c r="AK596" s="28"/>
      <c r="AL596" s="28"/>
      <c r="AM596" s="28"/>
      <c r="AN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H597" s="28"/>
      <c r="AI597" s="28"/>
      <c r="AJ597" s="28"/>
      <c r="AK597" s="28"/>
      <c r="AL597" s="28"/>
      <c r="AM597" s="28"/>
      <c r="AN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H598" s="28"/>
      <c r="AI598" s="28"/>
      <c r="AJ598" s="28"/>
      <c r="AK598" s="28"/>
      <c r="AL598" s="28"/>
      <c r="AM598" s="28"/>
      <c r="AN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H599" s="28"/>
      <c r="AI599" s="28"/>
      <c r="AJ599" s="28"/>
      <c r="AK599" s="28"/>
      <c r="AL599" s="28"/>
      <c r="AM599" s="28"/>
      <c r="AN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H600" s="28"/>
      <c r="AI600" s="28"/>
      <c r="AJ600" s="28"/>
      <c r="AK600" s="28"/>
      <c r="AL600" s="28"/>
      <c r="AM600" s="28"/>
      <c r="AN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H601" s="28"/>
      <c r="AI601" s="28"/>
      <c r="AJ601" s="28"/>
      <c r="AK601" s="28"/>
      <c r="AL601" s="28"/>
      <c r="AM601" s="28"/>
      <c r="AN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H602" s="28"/>
      <c r="AI602" s="28"/>
      <c r="AJ602" s="28"/>
      <c r="AK602" s="28"/>
      <c r="AL602" s="28"/>
      <c r="AM602" s="28"/>
      <c r="AN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H603" s="28"/>
      <c r="AI603" s="28"/>
      <c r="AJ603" s="28"/>
      <c r="AK603" s="28"/>
      <c r="AL603" s="28"/>
      <c r="AM603" s="28"/>
      <c r="AN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H604" s="28"/>
      <c r="AI604" s="28"/>
      <c r="AJ604" s="28"/>
      <c r="AK604" s="28"/>
      <c r="AL604" s="28"/>
      <c r="AM604" s="28"/>
      <c r="AN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H605" s="28"/>
      <c r="AI605" s="28"/>
      <c r="AJ605" s="28"/>
      <c r="AK605" s="28"/>
      <c r="AL605" s="28"/>
      <c r="AM605" s="28"/>
      <c r="AN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H606" s="28"/>
      <c r="AI606" s="28"/>
      <c r="AJ606" s="28"/>
      <c r="AK606" s="28"/>
      <c r="AL606" s="28"/>
      <c r="AM606" s="28"/>
      <c r="AN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H607" s="28"/>
      <c r="AI607" s="28"/>
      <c r="AJ607" s="28"/>
      <c r="AK607" s="28"/>
      <c r="AL607" s="28"/>
      <c r="AM607" s="28"/>
      <c r="AN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H608" s="28"/>
      <c r="AI608" s="28"/>
      <c r="AJ608" s="28"/>
      <c r="AK608" s="28"/>
      <c r="AL608" s="28"/>
      <c r="AM608" s="28"/>
      <c r="AN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H609" s="28"/>
      <c r="AI609" s="28"/>
      <c r="AJ609" s="28"/>
      <c r="AK609" s="28"/>
      <c r="AL609" s="28"/>
      <c r="AM609" s="28"/>
      <c r="AN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H610" s="28"/>
      <c r="AI610" s="28"/>
      <c r="AJ610" s="28"/>
      <c r="AK610" s="28"/>
      <c r="AL610" s="28"/>
      <c r="AM610" s="28"/>
      <c r="AN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H611" s="28"/>
      <c r="AI611" s="28"/>
      <c r="AJ611" s="28"/>
      <c r="AK611" s="28"/>
      <c r="AL611" s="28"/>
      <c r="AM611" s="28"/>
      <c r="AN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H612" s="28"/>
      <c r="AI612" s="28"/>
      <c r="AJ612" s="28"/>
      <c r="AK612" s="28"/>
      <c r="AL612" s="28"/>
      <c r="AM612" s="28"/>
      <c r="AN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H613" s="28"/>
      <c r="AI613" s="28"/>
      <c r="AJ613" s="28"/>
      <c r="AK613" s="28"/>
      <c r="AL613" s="28"/>
      <c r="AM613" s="28"/>
      <c r="AN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H614" s="28"/>
      <c r="AI614" s="28"/>
      <c r="AJ614" s="28"/>
      <c r="AK614" s="28"/>
      <c r="AL614" s="28"/>
      <c r="AM614" s="28"/>
      <c r="AN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H615" s="28"/>
      <c r="AI615" s="28"/>
      <c r="AJ615" s="28"/>
      <c r="AK615" s="28"/>
      <c r="AL615" s="28"/>
      <c r="AM615" s="28"/>
      <c r="AN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H616" s="28"/>
      <c r="AI616" s="28"/>
      <c r="AJ616" s="28"/>
      <c r="AK616" s="28"/>
      <c r="AL616" s="28"/>
      <c r="AM616" s="28"/>
      <c r="AN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H617" s="28"/>
      <c r="AI617" s="28"/>
      <c r="AJ617" s="28"/>
      <c r="AK617" s="28"/>
      <c r="AL617" s="28"/>
      <c r="AM617" s="28"/>
      <c r="AN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H618" s="28"/>
      <c r="AI618" s="28"/>
      <c r="AJ618" s="28"/>
      <c r="AK618" s="28"/>
      <c r="AL618" s="28"/>
      <c r="AM618" s="28"/>
      <c r="AN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H619" s="28"/>
      <c r="AI619" s="28"/>
      <c r="AJ619" s="28"/>
      <c r="AK619" s="28"/>
      <c r="AL619" s="28"/>
      <c r="AM619" s="28"/>
      <c r="AN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H620" s="28"/>
      <c r="AI620" s="28"/>
      <c r="AJ620" s="28"/>
      <c r="AK620" s="28"/>
      <c r="AL620" s="28"/>
      <c r="AM620" s="28"/>
      <c r="AN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H621" s="28"/>
      <c r="AI621" s="28"/>
      <c r="AJ621" s="28"/>
      <c r="AK621" s="28"/>
      <c r="AL621" s="28"/>
      <c r="AM621" s="28"/>
      <c r="AN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H622" s="28"/>
      <c r="AI622" s="28"/>
      <c r="AJ622" s="28"/>
      <c r="AK622" s="28"/>
      <c r="AL622" s="28"/>
      <c r="AM622" s="28"/>
      <c r="AN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H623" s="28"/>
      <c r="AI623" s="28"/>
      <c r="AJ623" s="28"/>
      <c r="AK623" s="28"/>
      <c r="AL623" s="28"/>
      <c r="AM623" s="28"/>
      <c r="AN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H624" s="28"/>
      <c r="AI624" s="28"/>
      <c r="AJ624" s="28"/>
      <c r="AK624" s="28"/>
      <c r="AL624" s="28"/>
      <c r="AM624" s="28"/>
      <c r="AN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H625" s="28"/>
      <c r="AI625" s="28"/>
      <c r="AJ625" s="28"/>
      <c r="AK625" s="28"/>
      <c r="AL625" s="28"/>
      <c r="AM625" s="28"/>
      <c r="AN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H626" s="28"/>
      <c r="AI626" s="28"/>
      <c r="AJ626" s="28"/>
      <c r="AK626" s="28"/>
      <c r="AL626" s="28"/>
      <c r="AM626" s="28"/>
      <c r="AN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H627" s="28"/>
      <c r="AI627" s="28"/>
      <c r="AJ627" s="28"/>
      <c r="AK627" s="28"/>
      <c r="AL627" s="28"/>
      <c r="AM627" s="28"/>
      <c r="AN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H628" s="28"/>
      <c r="AI628" s="28"/>
      <c r="AJ628" s="28"/>
      <c r="AK628" s="28"/>
      <c r="AL628" s="28"/>
      <c r="AM628" s="28"/>
      <c r="AN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H629" s="28"/>
      <c r="AI629" s="28"/>
      <c r="AJ629" s="28"/>
      <c r="AK629" s="28"/>
      <c r="AL629" s="28"/>
      <c r="AM629" s="28"/>
      <c r="AN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H630" s="28"/>
      <c r="AI630" s="28"/>
      <c r="AJ630" s="28"/>
      <c r="AK630" s="28"/>
      <c r="AL630" s="28"/>
      <c r="AM630" s="28"/>
      <c r="AN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H631" s="28"/>
      <c r="AI631" s="28"/>
      <c r="AJ631" s="28"/>
      <c r="AK631" s="28"/>
      <c r="AL631" s="28"/>
      <c r="AM631" s="28"/>
      <c r="AN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H632" s="28"/>
      <c r="AI632" s="28"/>
      <c r="AJ632" s="28"/>
      <c r="AK632" s="28"/>
      <c r="AL632" s="28"/>
      <c r="AM632" s="28"/>
      <c r="AN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H633" s="28"/>
      <c r="AI633" s="28"/>
      <c r="AJ633" s="28"/>
      <c r="AK633" s="28"/>
      <c r="AL633" s="28"/>
      <c r="AM633" s="28"/>
      <c r="AN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H634" s="28"/>
      <c r="AI634" s="28"/>
      <c r="AJ634" s="28"/>
      <c r="AK634" s="28"/>
      <c r="AL634" s="28"/>
      <c r="AM634" s="28"/>
      <c r="AN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H635" s="28"/>
      <c r="AI635" s="28"/>
      <c r="AJ635" s="28"/>
      <c r="AK635" s="28"/>
      <c r="AL635" s="28"/>
      <c r="AM635" s="28"/>
      <c r="AN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H636" s="28"/>
      <c r="AI636" s="28"/>
      <c r="AJ636" s="28"/>
      <c r="AK636" s="28"/>
      <c r="AL636" s="28"/>
      <c r="AM636" s="28"/>
      <c r="AN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H637" s="28"/>
      <c r="AI637" s="28"/>
      <c r="AJ637" s="28"/>
      <c r="AK637" s="28"/>
      <c r="AL637" s="28"/>
      <c r="AM637" s="28"/>
      <c r="AN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H638" s="28"/>
      <c r="AI638" s="28"/>
      <c r="AJ638" s="28"/>
      <c r="AK638" s="28"/>
      <c r="AL638" s="28"/>
      <c r="AM638" s="28"/>
      <c r="AN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H639" s="28"/>
      <c r="AI639" s="28"/>
      <c r="AJ639" s="28"/>
      <c r="AK639" s="28"/>
      <c r="AL639" s="28"/>
      <c r="AM639" s="28"/>
      <c r="AN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H640" s="28"/>
      <c r="AI640" s="28"/>
      <c r="AJ640" s="28"/>
      <c r="AK640" s="28"/>
      <c r="AL640" s="28"/>
      <c r="AM640" s="28"/>
      <c r="AN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H641" s="28"/>
      <c r="AI641" s="28"/>
      <c r="AJ641" s="28"/>
      <c r="AK641" s="28"/>
      <c r="AL641" s="28"/>
      <c r="AM641" s="28"/>
      <c r="AN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H642" s="28"/>
      <c r="AI642" s="28"/>
      <c r="AJ642" s="28"/>
      <c r="AK642" s="28"/>
      <c r="AL642" s="28"/>
      <c r="AM642" s="28"/>
      <c r="AN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H643" s="28"/>
      <c r="AI643" s="28"/>
      <c r="AJ643" s="28"/>
      <c r="AK643" s="28"/>
      <c r="AL643" s="28"/>
      <c r="AM643" s="28"/>
      <c r="AN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H644" s="28"/>
      <c r="AI644" s="28"/>
      <c r="AJ644" s="28"/>
      <c r="AK644" s="28"/>
      <c r="AL644" s="28"/>
      <c r="AM644" s="28"/>
      <c r="AN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H645" s="28"/>
      <c r="AI645" s="28"/>
      <c r="AJ645" s="28"/>
      <c r="AK645" s="28"/>
      <c r="AL645" s="28"/>
      <c r="AM645" s="28"/>
      <c r="AN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H646" s="28"/>
      <c r="AI646" s="28"/>
      <c r="AJ646" s="28"/>
      <c r="AK646" s="28"/>
      <c r="AL646" s="28"/>
      <c r="AM646" s="28"/>
      <c r="AN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H647" s="28"/>
      <c r="AI647" s="28"/>
      <c r="AJ647" s="28"/>
      <c r="AK647" s="28"/>
      <c r="AL647" s="28"/>
      <c r="AM647" s="28"/>
      <c r="AN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H648" s="28"/>
      <c r="AI648" s="28"/>
      <c r="AJ648" s="28"/>
      <c r="AK648" s="28"/>
      <c r="AL648" s="28"/>
      <c r="AM648" s="28"/>
      <c r="AN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H649" s="28"/>
      <c r="AI649" s="28"/>
      <c r="AJ649" s="28"/>
      <c r="AK649" s="28"/>
      <c r="AL649" s="28"/>
      <c r="AM649" s="28"/>
      <c r="AN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H650" s="28"/>
      <c r="AI650" s="28"/>
      <c r="AJ650" s="28"/>
      <c r="AK650" s="28"/>
      <c r="AL650" s="28"/>
      <c r="AM650" s="28"/>
      <c r="AN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H651" s="28"/>
      <c r="AI651" s="28"/>
      <c r="AJ651" s="28"/>
      <c r="AK651" s="28"/>
      <c r="AL651" s="28"/>
      <c r="AM651" s="28"/>
      <c r="AN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H652" s="28"/>
      <c r="AI652" s="28"/>
      <c r="AJ652" s="28"/>
      <c r="AK652" s="28"/>
      <c r="AL652" s="28"/>
      <c r="AM652" s="28"/>
      <c r="AN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H653" s="28"/>
      <c r="AI653" s="28"/>
      <c r="AJ653" s="28"/>
      <c r="AK653" s="28"/>
      <c r="AL653" s="28"/>
      <c r="AM653" s="28"/>
      <c r="AN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H654" s="28"/>
      <c r="AI654" s="28"/>
      <c r="AJ654" s="28"/>
      <c r="AK654" s="28"/>
      <c r="AL654" s="28"/>
      <c r="AM654" s="28"/>
      <c r="AN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H655" s="28"/>
      <c r="AI655" s="28"/>
      <c r="AJ655" s="28"/>
      <c r="AK655" s="28"/>
      <c r="AL655" s="28"/>
      <c r="AM655" s="28"/>
      <c r="AN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H656" s="28"/>
      <c r="AI656" s="28"/>
      <c r="AJ656" s="28"/>
      <c r="AK656" s="28"/>
      <c r="AL656" s="28"/>
      <c r="AM656" s="28"/>
      <c r="AN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H657" s="28"/>
      <c r="AI657" s="28"/>
      <c r="AJ657" s="28"/>
      <c r="AK657" s="28"/>
      <c r="AL657" s="28"/>
      <c r="AM657" s="28"/>
      <c r="AN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H658" s="28"/>
      <c r="AI658" s="28"/>
      <c r="AJ658" s="28"/>
      <c r="AK658" s="28"/>
      <c r="AL658" s="28"/>
      <c r="AM658" s="28"/>
      <c r="AN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H659" s="28"/>
      <c r="AI659" s="28"/>
      <c r="AJ659" s="28"/>
      <c r="AK659" s="28"/>
      <c r="AL659" s="28"/>
      <c r="AM659" s="28"/>
      <c r="AN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H660" s="28"/>
      <c r="AI660" s="28"/>
      <c r="AJ660" s="28"/>
      <c r="AK660" s="28"/>
      <c r="AL660" s="28"/>
      <c r="AM660" s="28"/>
      <c r="AN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H661" s="28"/>
      <c r="AI661" s="28"/>
      <c r="AJ661" s="28"/>
      <c r="AK661" s="28"/>
      <c r="AL661" s="28"/>
      <c r="AM661" s="28"/>
      <c r="AN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H662" s="28"/>
      <c r="AI662" s="28"/>
      <c r="AJ662" s="28"/>
      <c r="AK662" s="28"/>
      <c r="AL662" s="28"/>
      <c r="AM662" s="28"/>
      <c r="AN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H663" s="28"/>
      <c r="AI663" s="28"/>
      <c r="AJ663" s="28"/>
      <c r="AK663" s="28"/>
      <c r="AL663" s="28"/>
      <c r="AM663" s="28"/>
      <c r="AN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H664" s="28"/>
      <c r="AI664" s="28"/>
      <c r="AJ664" s="28"/>
      <c r="AK664" s="28"/>
      <c r="AL664" s="28"/>
      <c r="AM664" s="28"/>
      <c r="AN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H665" s="28"/>
      <c r="AI665" s="28"/>
      <c r="AJ665" s="28"/>
      <c r="AK665" s="28"/>
      <c r="AL665" s="28"/>
      <c r="AM665" s="28"/>
      <c r="AN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H666" s="28"/>
      <c r="AI666" s="28"/>
      <c r="AJ666" s="28"/>
      <c r="AK666" s="28"/>
      <c r="AL666" s="28"/>
      <c r="AM666" s="28"/>
      <c r="AN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H667" s="28"/>
      <c r="AI667" s="28"/>
      <c r="AJ667" s="28"/>
      <c r="AK667" s="28"/>
      <c r="AL667" s="28"/>
      <c r="AM667" s="28"/>
      <c r="AN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H668" s="28"/>
      <c r="AI668" s="28"/>
      <c r="AJ668" s="28"/>
      <c r="AK668" s="28"/>
      <c r="AL668" s="28"/>
      <c r="AM668" s="28"/>
      <c r="AN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H669" s="28"/>
      <c r="AI669" s="28"/>
      <c r="AJ669" s="28"/>
      <c r="AK669" s="28"/>
      <c r="AL669" s="28"/>
      <c r="AM669" s="28"/>
      <c r="AN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H670" s="28"/>
      <c r="AI670" s="28"/>
      <c r="AJ670" s="28"/>
      <c r="AK670" s="28"/>
      <c r="AL670" s="28"/>
      <c r="AM670" s="28"/>
      <c r="AN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H671" s="28"/>
      <c r="AI671" s="28"/>
      <c r="AJ671" s="28"/>
      <c r="AK671" s="28"/>
      <c r="AL671" s="28"/>
      <c r="AM671" s="28"/>
      <c r="AN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H672" s="28"/>
      <c r="AI672" s="28"/>
      <c r="AJ672" s="28"/>
      <c r="AK672" s="28"/>
      <c r="AL672" s="28"/>
      <c r="AM672" s="28"/>
      <c r="AN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H673" s="28"/>
      <c r="AI673" s="28"/>
      <c r="AJ673" s="28"/>
      <c r="AK673" s="28"/>
      <c r="AL673" s="28"/>
      <c r="AM673" s="28"/>
      <c r="AN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H674" s="28"/>
      <c r="AI674" s="28"/>
      <c r="AJ674" s="28"/>
      <c r="AK674" s="28"/>
      <c r="AL674" s="28"/>
      <c r="AM674" s="28"/>
      <c r="AN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H675" s="28"/>
      <c r="AI675" s="28"/>
      <c r="AJ675" s="28"/>
      <c r="AK675" s="28"/>
      <c r="AL675" s="28"/>
      <c r="AM675" s="28"/>
      <c r="AN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H676" s="28"/>
      <c r="AI676" s="28"/>
      <c r="AJ676" s="28"/>
      <c r="AK676" s="28"/>
      <c r="AL676" s="28"/>
      <c r="AM676" s="28"/>
      <c r="AN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H677" s="28"/>
      <c r="AI677" s="28"/>
      <c r="AJ677" s="28"/>
      <c r="AK677" s="28"/>
      <c r="AL677" s="28"/>
      <c r="AM677" s="28"/>
      <c r="AN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H678" s="28"/>
      <c r="AI678" s="28"/>
      <c r="AJ678" s="28"/>
      <c r="AK678" s="28"/>
      <c r="AL678" s="28"/>
      <c r="AM678" s="28"/>
      <c r="AN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H679" s="28"/>
      <c r="AI679" s="28"/>
      <c r="AJ679" s="28"/>
      <c r="AK679" s="28"/>
      <c r="AL679" s="28"/>
      <c r="AM679" s="28"/>
      <c r="AN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H680" s="28"/>
      <c r="AI680" s="28"/>
      <c r="AJ680" s="28"/>
      <c r="AK680" s="28"/>
      <c r="AL680" s="28"/>
      <c r="AM680" s="28"/>
      <c r="AN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H681" s="28"/>
      <c r="AI681" s="28"/>
      <c r="AJ681" s="28"/>
      <c r="AK681" s="28"/>
      <c r="AL681" s="28"/>
      <c r="AM681" s="28"/>
      <c r="AN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H682" s="28"/>
      <c r="AI682" s="28"/>
      <c r="AJ682" s="28"/>
      <c r="AK682" s="28"/>
      <c r="AL682" s="28"/>
      <c r="AM682" s="28"/>
      <c r="AN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H683" s="28"/>
      <c r="AI683" s="28"/>
      <c r="AJ683" s="28"/>
      <c r="AK683" s="28"/>
      <c r="AL683" s="28"/>
      <c r="AM683" s="28"/>
      <c r="AN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H684" s="28"/>
      <c r="AI684" s="28"/>
      <c r="AJ684" s="28"/>
      <c r="AK684" s="28"/>
      <c r="AL684" s="28"/>
      <c r="AM684" s="28"/>
      <c r="AN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H685" s="28"/>
      <c r="AI685" s="28"/>
      <c r="AJ685" s="28"/>
      <c r="AK685" s="28"/>
      <c r="AL685" s="28"/>
      <c r="AM685" s="28"/>
      <c r="AN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H686" s="28"/>
      <c r="AI686" s="28"/>
      <c r="AJ686" s="28"/>
      <c r="AK686" s="28"/>
      <c r="AL686" s="28"/>
      <c r="AM686" s="28"/>
      <c r="AN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H687" s="28"/>
      <c r="AI687" s="28"/>
      <c r="AJ687" s="28"/>
      <c r="AK687" s="28"/>
      <c r="AL687" s="28"/>
      <c r="AM687" s="28"/>
      <c r="AN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H688" s="28"/>
      <c r="AI688" s="28"/>
      <c r="AJ688" s="28"/>
      <c r="AK688" s="28"/>
      <c r="AL688" s="28"/>
      <c r="AM688" s="28"/>
      <c r="AN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H689" s="28"/>
      <c r="AI689" s="28"/>
      <c r="AJ689" s="28"/>
      <c r="AK689" s="28"/>
      <c r="AL689" s="28"/>
      <c r="AM689" s="28"/>
      <c r="AN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H690" s="28"/>
      <c r="AI690" s="28"/>
      <c r="AJ690" s="28"/>
      <c r="AK690" s="28"/>
      <c r="AL690" s="28"/>
      <c r="AM690" s="28"/>
      <c r="AN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H691" s="28"/>
      <c r="AI691" s="28"/>
      <c r="AJ691" s="28"/>
      <c r="AK691" s="28"/>
      <c r="AL691" s="28"/>
      <c r="AM691" s="28"/>
      <c r="AN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H692" s="28"/>
      <c r="AI692" s="28"/>
      <c r="AJ692" s="28"/>
      <c r="AK692" s="28"/>
      <c r="AL692" s="28"/>
      <c r="AM692" s="28"/>
      <c r="AN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H693" s="28"/>
      <c r="AI693" s="28"/>
      <c r="AJ693" s="28"/>
      <c r="AK693" s="28"/>
      <c r="AL693" s="28"/>
      <c r="AM693" s="28"/>
      <c r="AN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H694" s="28"/>
      <c r="AI694" s="28"/>
      <c r="AJ694" s="28"/>
      <c r="AK694" s="28"/>
      <c r="AL694" s="28"/>
      <c r="AM694" s="28"/>
      <c r="AN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H695" s="28"/>
      <c r="AI695" s="28"/>
      <c r="AJ695" s="28"/>
      <c r="AK695" s="28"/>
      <c r="AL695" s="28"/>
      <c r="AM695" s="28"/>
      <c r="AN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H696" s="28"/>
      <c r="AI696" s="28"/>
      <c r="AJ696" s="28"/>
      <c r="AK696" s="28"/>
      <c r="AL696" s="28"/>
      <c r="AM696" s="28"/>
      <c r="AN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H697" s="28"/>
      <c r="AI697" s="28"/>
      <c r="AJ697" s="28"/>
      <c r="AK697" s="28"/>
      <c r="AL697" s="28"/>
      <c r="AM697" s="28"/>
      <c r="AN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H698" s="28"/>
      <c r="AI698" s="28"/>
      <c r="AJ698" s="28"/>
      <c r="AK698" s="28"/>
      <c r="AL698" s="28"/>
      <c r="AM698" s="28"/>
      <c r="AN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H699" s="28"/>
      <c r="AI699" s="28"/>
      <c r="AJ699" s="28"/>
      <c r="AK699" s="28"/>
      <c r="AL699" s="28"/>
      <c r="AM699" s="28"/>
      <c r="AN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H700" s="28"/>
      <c r="AI700" s="28"/>
      <c r="AJ700" s="28"/>
      <c r="AK700" s="28"/>
      <c r="AL700" s="28"/>
      <c r="AM700" s="28"/>
      <c r="AN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H701" s="28"/>
      <c r="AI701" s="28"/>
      <c r="AJ701" s="28"/>
      <c r="AK701" s="28"/>
      <c r="AL701" s="28"/>
      <c r="AM701" s="28"/>
      <c r="AN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H702" s="28"/>
      <c r="AI702" s="28"/>
      <c r="AJ702" s="28"/>
      <c r="AK702" s="28"/>
      <c r="AL702" s="28"/>
      <c r="AM702" s="28"/>
      <c r="AN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H703" s="28"/>
      <c r="AI703" s="28"/>
      <c r="AJ703" s="28"/>
      <c r="AK703" s="28"/>
      <c r="AL703" s="28"/>
      <c r="AM703" s="28"/>
      <c r="AN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H704" s="28"/>
      <c r="AI704" s="28"/>
      <c r="AJ704" s="28"/>
      <c r="AK704" s="28"/>
      <c r="AL704" s="28"/>
      <c r="AM704" s="28"/>
      <c r="AN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H705" s="28"/>
      <c r="AI705" s="28"/>
      <c r="AJ705" s="28"/>
      <c r="AK705" s="28"/>
      <c r="AL705" s="28"/>
      <c r="AM705" s="28"/>
      <c r="AN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H706" s="28"/>
      <c r="AI706" s="28"/>
      <c r="AJ706" s="28"/>
      <c r="AK706" s="28"/>
      <c r="AL706" s="28"/>
      <c r="AM706" s="28"/>
      <c r="AN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H707" s="28"/>
      <c r="AI707" s="28"/>
      <c r="AJ707" s="28"/>
      <c r="AK707" s="28"/>
      <c r="AL707" s="28"/>
      <c r="AM707" s="28"/>
      <c r="AN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H708" s="28"/>
      <c r="AI708" s="28"/>
      <c r="AJ708" s="28"/>
      <c r="AK708" s="28"/>
      <c r="AL708" s="28"/>
      <c r="AM708" s="28"/>
      <c r="AN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H709" s="28"/>
      <c r="AI709" s="28"/>
      <c r="AJ709" s="28"/>
      <c r="AK709" s="28"/>
      <c r="AL709" s="28"/>
      <c r="AM709" s="28"/>
      <c r="AN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H710" s="28"/>
      <c r="AI710" s="28"/>
      <c r="AJ710" s="28"/>
      <c r="AK710" s="28"/>
      <c r="AL710" s="28"/>
      <c r="AM710" s="28"/>
      <c r="AN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H711" s="28"/>
      <c r="AI711" s="28"/>
      <c r="AJ711" s="28"/>
      <c r="AK711" s="28"/>
      <c r="AL711" s="28"/>
      <c r="AM711" s="28"/>
      <c r="AN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H712" s="28"/>
      <c r="AI712" s="28"/>
      <c r="AJ712" s="28"/>
      <c r="AK712" s="28"/>
      <c r="AL712" s="28"/>
      <c r="AM712" s="28"/>
      <c r="AN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H713" s="28"/>
      <c r="AI713" s="28"/>
      <c r="AJ713" s="28"/>
      <c r="AK713" s="28"/>
      <c r="AL713" s="28"/>
      <c r="AM713" s="28"/>
      <c r="AN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H714" s="28"/>
      <c r="AI714" s="28"/>
      <c r="AJ714" s="28"/>
      <c r="AK714" s="28"/>
      <c r="AL714" s="28"/>
      <c r="AM714" s="28"/>
      <c r="AN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H715" s="28"/>
      <c r="AI715" s="28"/>
      <c r="AJ715" s="28"/>
      <c r="AK715" s="28"/>
      <c r="AL715" s="28"/>
      <c r="AM715" s="28"/>
      <c r="AN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H716" s="28"/>
      <c r="AI716" s="28"/>
      <c r="AJ716" s="28"/>
      <c r="AK716" s="28"/>
      <c r="AL716" s="28"/>
      <c r="AM716" s="28"/>
      <c r="AN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H717" s="28"/>
      <c r="AI717" s="28"/>
      <c r="AJ717" s="28"/>
      <c r="AK717" s="28"/>
      <c r="AL717" s="28"/>
      <c r="AM717" s="28"/>
      <c r="AN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H718" s="28"/>
      <c r="AI718" s="28"/>
      <c r="AJ718" s="28"/>
      <c r="AK718" s="28"/>
      <c r="AL718" s="28"/>
      <c r="AM718" s="28"/>
      <c r="AN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H719" s="28"/>
      <c r="AI719" s="28"/>
      <c r="AJ719" s="28"/>
      <c r="AK719" s="28"/>
      <c r="AL719" s="28"/>
      <c r="AM719" s="28"/>
      <c r="AN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H720" s="28"/>
      <c r="AI720" s="28"/>
      <c r="AJ720" s="28"/>
      <c r="AK720" s="28"/>
      <c r="AL720" s="28"/>
      <c r="AM720" s="28"/>
      <c r="AN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H721" s="28"/>
      <c r="AI721" s="28"/>
      <c r="AJ721" s="28"/>
      <c r="AK721" s="28"/>
      <c r="AL721" s="28"/>
      <c r="AM721" s="28"/>
      <c r="AN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H722" s="28"/>
      <c r="AI722" s="28"/>
      <c r="AJ722" s="28"/>
      <c r="AK722" s="28"/>
      <c r="AL722" s="28"/>
      <c r="AM722" s="28"/>
      <c r="AN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H723" s="28"/>
      <c r="AI723" s="28"/>
      <c r="AJ723" s="28"/>
      <c r="AK723" s="28"/>
      <c r="AL723" s="28"/>
      <c r="AM723" s="28"/>
      <c r="AN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H724" s="28"/>
      <c r="AI724" s="28"/>
      <c r="AJ724" s="28"/>
      <c r="AK724" s="28"/>
      <c r="AL724" s="28"/>
      <c r="AM724" s="28"/>
      <c r="AN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H725" s="28"/>
      <c r="AI725" s="28"/>
      <c r="AJ725" s="28"/>
      <c r="AK725" s="28"/>
      <c r="AL725" s="28"/>
      <c r="AM725" s="28"/>
      <c r="AN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H726" s="28"/>
      <c r="AI726" s="28"/>
      <c r="AJ726" s="28"/>
      <c r="AK726" s="28"/>
      <c r="AL726" s="28"/>
      <c r="AM726" s="28"/>
      <c r="AN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H727" s="28"/>
      <c r="AI727" s="28"/>
      <c r="AJ727" s="28"/>
      <c r="AK727" s="28"/>
      <c r="AL727" s="28"/>
      <c r="AM727" s="28"/>
      <c r="AN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H728" s="28"/>
      <c r="AI728" s="28"/>
      <c r="AJ728" s="28"/>
      <c r="AK728" s="28"/>
      <c r="AL728" s="28"/>
      <c r="AM728" s="28"/>
      <c r="AN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H729" s="28"/>
      <c r="AI729" s="28"/>
      <c r="AJ729" s="28"/>
      <c r="AK729" s="28"/>
      <c r="AL729" s="28"/>
      <c r="AM729" s="28"/>
      <c r="AN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H730" s="28"/>
      <c r="AI730" s="28"/>
      <c r="AJ730" s="28"/>
      <c r="AK730" s="28"/>
      <c r="AL730" s="28"/>
      <c r="AM730" s="28"/>
      <c r="AN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H731" s="28"/>
      <c r="AI731" s="28"/>
      <c r="AJ731" s="28"/>
      <c r="AK731" s="28"/>
      <c r="AL731" s="28"/>
      <c r="AM731" s="28"/>
      <c r="AN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H732" s="28"/>
      <c r="AI732" s="28"/>
      <c r="AJ732" s="28"/>
      <c r="AK732" s="28"/>
      <c r="AL732" s="28"/>
      <c r="AM732" s="28"/>
      <c r="AN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H733" s="28"/>
      <c r="AI733" s="28"/>
      <c r="AJ733" s="28"/>
      <c r="AK733" s="28"/>
      <c r="AL733" s="28"/>
      <c r="AM733" s="28"/>
      <c r="AN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H734" s="28"/>
      <c r="AI734" s="28"/>
      <c r="AJ734" s="28"/>
      <c r="AK734" s="28"/>
      <c r="AL734" s="28"/>
      <c r="AM734" s="28"/>
      <c r="AN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H735" s="28"/>
      <c r="AI735" s="28"/>
      <c r="AJ735" s="28"/>
      <c r="AK735" s="28"/>
      <c r="AL735" s="28"/>
      <c r="AM735" s="28"/>
      <c r="AN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H736" s="28"/>
      <c r="AI736" s="28"/>
      <c r="AJ736" s="28"/>
      <c r="AK736" s="28"/>
      <c r="AL736" s="28"/>
      <c r="AM736" s="28"/>
      <c r="AN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H737" s="28"/>
      <c r="AI737" s="28"/>
      <c r="AJ737" s="28"/>
      <c r="AK737" s="28"/>
      <c r="AL737" s="28"/>
      <c r="AM737" s="28"/>
      <c r="AN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H738" s="28"/>
      <c r="AI738" s="28"/>
      <c r="AJ738" s="28"/>
      <c r="AK738" s="28"/>
      <c r="AL738" s="28"/>
      <c r="AM738" s="28"/>
      <c r="AN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H739" s="28"/>
      <c r="AI739" s="28"/>
      <c r="AJ739" s="28"/>
      <c r="AK739" s="28"/>
      <c r="AL739" s="28"/>
      <c r="AM739" s="28"/>
      <c r="AN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H740" s="28"/>
      <c r="AI740" s="28"/>
      <c r="AJ740" s="28"/>
      <c r="AK740" s="28"/>
      <c r="AL740" s="28"/>
      <c r="AM740" s="28"/>
      <c r="AN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H741" s="28"/>
      <c r="AI741" s="28"/>
      <c r="AJ741" s="28"/>
      <c r="AK741" s="28"/>
      <c r="AL741" s="28"/>
      <c r="AM741" s="28"/>
      <c r="AN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H742" s="28"/>
      <c r="AI742" s="28"/>
      <c r="AJ742" s="28"/>
      <c r="AK742" s="28"/>
      <c r="AL742" s="28"/>
      <c r="AM742" s="28"/>
      <c r="AN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H743" s="28"/>
      <c r="AI743" s="28"/>
      <c r="AJ743" s="28"/>
      <c r="AK743" s="28"/>
      <c r="AL743" s="28"/>
      <c r="AM743" s="28"/>
      <c r="AN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H744" s="28"/>
      <c r="AI744" s="28"/>
      <c r="AJ744" s="28"/>
      <c r="AK744" s="28"/>
      <c r="AL744" s="28"/>
      <c r="AM744" s="28"/>
      <c r="AN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H745" s="28"/>
      <c r="AI745" s="28"/>
      <c r="AJ745" s="28"/>
      <c r="AK745" s="28"/>
      <c r="AL745" s="28"/>
      <c r="AM745" s="28"/>
      <c r="AN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H746" s="28"/>
      <c r="AI746" s="28"/>
      <c r="AJ746" s="28"/>
      <c r="AK746" s="28"/>
      <c r="AL746" s="28"/>
      <c r="AM746" s="28"/>
      <c r="AN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H747" s="28"/>
      <c r="AI747" s="28"/>
      <c r="AJ747" s="28"/>
      <c r="AK747" s="28"/>
      <c r="AL747" s="28"/>
      <c r="AM747" s="28"/>
      <c r="AN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H748" s="28"/>
      <c r="AI748" s="28"/>
      <c r="AJ748" s="28"/>
      <c r="AK748" s="28"/>
      <c r="AL748" s="28"/>
      <c r="AM748" s="28"/>
      <c r="AN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H749" s="28"/>
      <c r="AI749" s="28"/>
      <c r="AJ749" s="28"/>
      <c r="AK749" s="28"/>
      <c r="AL749" s="28"/>
      <c r="AM749" s="28"/>
      <c r="AN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H750" s="28"/>
      <c r="AI750" s="28"/>
      <c r="AJ750" s="28"/>
      <c r="AK750" s="28"/>
      <c r="AL750" s="28"/>
      <c r="AM750" s="28"/>
      <c r="AN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H751" s="28"/>
      <c r="AI751" s="28"/>
      <c r="AJ751" s="28"/>
      <c r="AK751" s="28"/>
      <c r="AL751" s="28"/>
      <c r="AM751" s="28"/>
      <c r="AN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H752" s="28"/>
      <c r="AI752" s="28"/>
      <c r="AJ752" s="28"/>
      <c r="AK752" s="28"/>
      <c r="AL752" s="28"/>
      <c r="AM752" s="28"/>
      <c r="AN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H753" s="28"/>
      <c r="AI753" s="28"/>
      <c r="AJ753" s="28"/>
      <c r="AK753" s="28"/>
      <c r="AL753" s="28"/>
      <c r="AM753" s="28"/>
      <c r="AN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H754" s="28"/>
      <c r="AI754" s="28"/>
      <c r="AJ754" s="28"/>
      <c r="AK754" s="28"/>
      <c r="AL754" s="28"/>
      <c r="AM754" s="28"/>
      <c r="AN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H755" s="28"/>
      <c r="AI755" s="28"/>
      <c r="AJ755" s="28"/>
      <c r="AK755" s="28"/>
      <c r="AL755" s="28"/>
      <c r="AM755" s="28"/>
      <c r="AN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H756" s="28"/>
      <c r="AI756" s="28"/>
      <c r="AJ756" s="28"/>
      <c r="AK756" s="28"/>
      <c r="AL756" s="28"/>
      <c r="AM756" s="28"/>
      <c r="AN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H757" s="28"/>
      <c r="AI757" s="28"/>
      <c r="AJ757" s="28"/>
      <c r="AK757" s="28"/>
      <c r="AL757" s="28"/>
      <c r="AM757" s="28"/>
      <c r="AN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H758" s="28"/>
      <c r="AI758" s="28"/>
      <c r="AJ758" s="28"/>
      <c r="AK758" s="28"/>
      <c r="AL758" s="28"/>
      <c r="AM758" s="28"/>
      <c r="AN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H759" s="28"/>
      <c r="AI759" s="28"/>
      <c r="AJ759" s="28"/>
      <c r="AK759" s="28"/>
      <c r="AL759" s="28"/>
      <c r="AM759" s="28"/>
      <c r="AN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H760" s="28"/>
      <c r="AI760" s="28"/>
      <c r="AJ760" s="28"/>
      <c r="AK760" s="28"/>
      <c r="AL760" s="28"/>
      <c r="AM760" s="28"/>
      <c r="AN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H761" s="28"/>
      <c r="AI761" s="28"/>
      <c r="AJ761" s="28"/>
      <c r="AK761" s="28"/>
      <c r="AL761" s="28"/>
      <c r="AM761" s="28"/>
      <c r="AN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H762" s="28"/>
      <c r="AI762" s="28"/>
      <c r="AJ762" s="28"/>
      <c r="AK762" s="28"/>
      <c r="AL762" s="28"/>
      <c r="AM762" s="28"/>
      <c r="AN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H763" s="28"/>
      <c r="AI763" s="28"/>
      <c r="AJ763" s="28"/>
      <c r="AK763" s="28"/>
      <c r="AL763" s="28"/>
      <c r="AM763" s="28"/>
      <c r="AN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H764" s="28"/>
      <c r="AI764" s="28"/>
      <c r="AJ764" s="28"/>
      <c r="AK764" s="28"/>
      <c r="AL764" s="28"/>
      <c r="AM764" s="28"/>
      <c r="AN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H765" s="28"/>
      <c r="AI765" s="28"/>
      <c r="AJ765" s="28"/>
      <c r="AK765" s="28"/>
      <c r="AL765" s="28"/>
      <c r="AM765" s="28"/>
      <c r="AN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H766" s="28"/>
      <c r="AI766" s="28"/>
      <c r="AJ766" s="28"/>
      <c r="AK766" s="28"/>
      <c r="AL766" s="28"/>
      <c r="AM766" s="28"/>
      <c r="AN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H767" s="28"/>
      <c r="AI767" s="28"/>
      <c r="AJ767" s="28"/>
      <c r="AK767" s="28"/>
      <c r="AL767" s="28"/>
      <c r="AM767" s="28"/>
      <c r="AN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H768" s="28"/>
      <c r="AI768" s="28"/>
      <c r="AJ768" s="28"/>
      <c r="AK768" s="28"/>
      <c r="AL768" s="28"/>
      <c r="AM768" s="28"/>
      <c r="AN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H769" s="28"/>
      <c r="AI769" s="28"/>
      <c r="AJ769" s="28"/>
      <c r="AK769" s="28"/>
      <c r="AL769" s="28"/>
      <c r="AM769" s="28"/>
      <c r="AN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H770" s="28"/>
      <c r="AI770" s="28"/>
      <c r="AJ770" s="28"/>
      <c r="AK770" s="28"/>
      <c r="AL770" s="28"/>
      <c r="AM770" s="28"/>
      <c r="AN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H771" s="28"/>
      <c r="AI771" s="28"/>
      <c r="AJ771" s="28"/>
      <c r="AK771" s="28"/>
      <c r="AL771" s="28"/>
      <c r="AM771" s="28"/>
      <c r="AN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H772" s="28"/>
      <c r="AI772" s="28"/>
      <c r="AJ772" s="28"/>
      <c r="AK772" s="28"/>
      <c r="AL772" s="28"/>
      <c r="AM772" s="28"/>
      <c r="AN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H773" s="28"/>
      <c r="AI773" s="28"/>
      <c r="AJ773" s="28"/>
      <c r="AK773" s="28"/>
      <c r="AL773" s="28"/>
      <c r="AM773" s="28"/>
      <c r="AN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H774" s="28"/>
      <c r="AI774" s="28"/>
      <c r="AJ774" s="28"/>
      <c r="AK774" s="28"/>
      <c r="AL774" s="28"/>
      <c r="AM774" s="28"/>
      <c r="AN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H775" s="28"/>
      <c r="AI775" s="28"/>
      <c r="AJ775" s="28"/>
      <c r="AK775" s="28"/>
      <c r="AL775" s="28"/>
      <c r="AM775" s="28"/>
      <c r="AN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H776" s="28"/>
      <c r="AI776" s="28"/>
      <c r="AJ776" s="28"/>
      <c r="AK776" s="28"/>
      <c r="AL776" s="28"/>
      <c r="AM776" s="28"/>
      <c r="AN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H777" s="28"/>
      <c r="AI777" s="28"/>
      <c r="AJ777" s="28"/>
      <c r="AK777" s="28"/>
      <c r="AL777" s="28"/>
      <c r="AM777" s="28"/>
      <c r="AN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H778" s="28"/>
      <c r="AI778" s="28"/>
      <c r="AJ778" s="28"/>
      <c r="AK778" s="28"/>
      <c r="AL778" s="28"/>
      <c r="AM778" s="28"/>
      <c r="AN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H779" s="28"/>
      <c r="AI779" s="28"/>
      <c r="AJ779" s="28"/>
      <c r="AK779" s="28"/>
      <c r="AL779" s="28"/>
      <c r="AM779" s="28"/>
      <c r="AN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H780" s="28"/>
      <c r="AI780" s="28"/>
      <c r="AJ780" s="28"/>
      <c r="AK780" s="28"/>
      <c r="AL780" s="28"/>
      <c r="AM780" s="28"/>
      <c r="AN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H781" s="28"/>
      <c r="AI781" s="28"/>
      <c r="AJ781" s="28"/>
      <c r="AK781" s="28"/>
      <c r="AL781" s="28"/>
      <c r="AM781" s="28"/>
      <c r="AN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H782" s="28"/>
      <c r="AI782" s="28"/>
      <c r="AJ782" s="28"/>
      <c r="AK782" s="28"/>
      <c r="AL782" s="28"/>
      <c r="AM782" s="28"/>
      <c r="AN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H783" s="28"/>
      <c r="AI783" s="28"/>
      <c r="AJ783" s="28"/>
      <c r="AK783" s="28"/>
      <c r="AL783" s="28"/>
      <c r="AM783" s="28"/>
      <c r="AN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H784" s="28"/>
      <c r="AI784" s="28"/>
      <c r="AJ784" s="28"/>
      <c r="AK784" s="28"/>
      <c r="AL784" s="28"/>
      <c r="AM784" s="28"/>
      <c r="AN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H785" s="28"/>
      <c r="AI785" s="28"/>
      <c r="AJ785" s="28"/>
      <c r="AK785" s="28"/>
      <c r="AL785" s="28"/>
      <c r="AM785" s="28"/>
      <c r="AN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H786" s="28"/>
      <c r="AI786" s="28"/>
      <c r="AJ786" s="28"/>
      <c r="AK786" s="28"/>
      <c r="AL786" s="28"/>
      <c r="AM786" s="28"/>
      <c r="AN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H787" s="28"/>
      <c r="AI787" s="28"/>
      <c r="AJ787" s="28"/>
      <c r="AK787" s="28"/>
      <c r="AL787" s="28"/>
      <c r="AM787" s="28"/>
      <c r="AN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H788" s="28"/>
      <c r="AI788" s="28"/>
      <c r="AJ788" s="28"/>
      <c r="AK788" s="28"/>
      <c r="AL788" s="28"/>
      <c r="AM788" s="28"/>
      <c r="AN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H789" s="28"/>
      <c r="AI789" s="28"/>
      <c r="AJ789" s="28"/>
      <c r="AK789" s="28"/>
      <c r="AL789" s="28"/>
      <c r="AM789" s="28"/>
      <c r="AN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H790" s="28"/>
      <c r="AI790" s="28"/>
      <c r="AJ790" s="28"/>
      <c r="AK790" s="28"/>
      <c r="AL790" s="28"/>
      <c r="AM790" s="28"/>
      <c r="AN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H791" s="28"/>
      <c r="AI791" s="28"/>
      <c r="AJ791" s="28"/>
      <c r="AK791" s="28"/>
      <c r="AL791" s="28"/>
      <c r="AM791" s="28"/>
      <c r="AN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H792" s="28"/>
      <c r="AI792" s="28"/>
      <c r="AJ792" s="28"/>
      <c r="AK792" s="28"/>
      <c r="AL792" s="28"/>
      <c r="AM792" s="28"/>
      <c r="AN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H793" s="28"/>
      <c r="AI793" s="28"/>
      <c r="AJ793" s="28"/>
      <c r="AK793" s="28"/>
      <c r="AL793" s="28"/>
      <c r="AM793" s="28"/>
      <c r="AN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H794" s="28"/>
      <c r="AI794" s="28"/>
      <c r="AJ794" s="28"/>
      <c r="AK794" s="28"/>
      <c r="AL794" s="28"/>
      <c r="AM794" s="28"/>
      <c r="AN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H795" s="28"/>
      <c r="AI795" s="28"/>
      <c r="AJ795" s="28"/>
      <c r="AK795" s="28"/>
      <c r="AL795" s="28"/>
      <c r="AM795" s="28"/>
      <c r="AN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H796" s="28"/>
      <c r="AI796" s="28"/>
      <c r="AJ796" s="28"/>
      <c r="AK796" s="28"/>
      <c r="AL796" s="28"/>
      <c r="AM796" s="28"/>
      <c r="AN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H797" s="28"/>
      <c r="AI797" s="28"/>
      <c r="AJ797" s="28"/>
      <c r="AK797" s="28"/>
      <c r="AL797" s="28"/>
      <c r="AM797" s="28"/>
      <c r="AN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H798" s="28"/>
      <c r="AI798" s="28"/>
      <c r="AJ798" s="28"/>
      <c r="AK798" s="28"/>
      <c r="AL798" s="28"/>
      <c r="AM798" s="28"/>
      <c r="AN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H799" s="28"/>
      <c r="AI799" s="28"/>
      <c r="AJ799" s="28"/>
      <c r="AK799" s="28"/>
      <c r="AL799" s="28"/>
      <c r="AM799" s="28"/>
      <c r="AN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H800" s="28"/>
      <c r="AI800" s="28"/>
      <c r="AJ800" s="28"/>
      <c r="AK800" s="28"/>
      <c r="AL800" s="28"/>
      <c r="AM800" s="28"/>
      <c r="AN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H801" s="28"/>
      <c r="AI801" s="28"/>
      <c r="AJ801" s="28"/>
      <c r="AK801" s="28"/>
      <c r="AL801" s="28"/>
      <c r="AM801" s="28"/>
      <c r="AN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H802" s="28"/>
      <c r="AI802" s="28"/>
      <c r="AJ802" s="28"/>
      <c r="AK802" s="28"/>
      <c r="AL802" s="28"/>
      <c r="AM802" s="28"/>
      <c r="AN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H803" s="28"/>
      <c r="AI803" s="28"/>
      <c r="AJ803" s="28"/>
      <c r="AK803" s="28"/>
      <c r="AL803" s="28"/>
      <c r="AM803" s="28"/>
      <c r="AN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H804" s="28"/>
      <c r="AI804" s="28"/>
      <c r="AJ804" s="28"/>
      <c r="AK804" s="28"/>
      <c r="AL804" s="28"/>
      <c r="AM804" s="28"/>
      <c r="AN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H805" s="28"/>
      <c r="AI805" s="28"/>
      <c r="AJ805" s="28"/>
      <c r="AK805" s="28"/>
      <c r="AL805" s="28"/>
      <c r="AM805" s="28"/>
      <c r="AN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H806" s="28"/>
      <c r="AI806" s="28"/>
      <c r="AJ806" s="28"/>
      <c r="AK806" s="28"/>
      <c r="AL806" s="28"/>
      <c r="AM806" s="28"/>
      <c r="AN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H807" s="28"/>
      <c r="AI807" s="28"/>
      <c r="AJ807" s="28"/>
      <c r="AK807" s="28"/>
      <c r="AL807" s="28"/>
      <c r="AM807" s="28"/>
      <c r="AN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H808" s="28"/>
      <c r="AI808" s="28"/>
      <c r="AJ808" s="28"/>
      <c r="AK808" s="28"/>
      <c r="AL808" s="28"/>
      <c r="AM808" s="28"/>
      <c r="AN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H809" s="28"/>
      <c r="AI809" s="28"/>
      <c r="AJ809" s="28"/>
      <c r="AK809" s="28"/>
      <c r="AL809" s="28"/>
      <c r="AM809" s="28"/>
      <c r="AN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H810" s="28"/>
      <c r="AI810" s="28"/>
      <c r="AJ810" s="28"/>
      <c r="AK810" s="28"/>
      <c r="AL810" s="28"/>
      <c r="AM810" s="28"/>
      <c r="AN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H811" s="28"/>
      <c r="AI811" s="28"/>
      <c r="AJ811" s="28"/>
      <c r="AK811" s="28"/>
      <c r="AL811" s="28"/>
      <c r="AM811" s="28"/>
      <c r="AN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H812" s="28"/>
      <c r="AI812" s="28"/>
      <c r="AJ812" s="28"/>
      <c r="AK812" s="28"/>
      <c r="AL812" s="28"/>
      <c r="AM812" s="28"/>
      <c r="AN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H813" s="28"/>
      <c r="AI813" s="28"/>
      <c r="AJ813" s="28"/>
      <c r="AK813" s="28"/>
      <c r="AL813" s="28"/>
      <c r="AM813" s="28"/>
      <c r="AN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H814" s="28"/>
      <c r="AI814" s="28"/>
      <c r="AJ814" s="28"/>
      <c r="AK814" s="28"/>
      <c r="AL814" s="28"/>
      <c r="AM814" s="28"/>
      <c r="AN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H815" s="28"/>
      <c r="AI815" s="28"/>
      <c r="AJ815" s="28"/>
      <c r="AK815" s="28"/>
      <c r="AL815" s="28"/>
      <c r="AM815" s="28"/>
      <c r="AN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H816" s="28"/>
      <c r="AI816" s="28"/>
      <c r="AJ816" s="28"/>
      <c r="AK816" s="28"/>
      <c r="AL816" s="28"/>
      <c r="AM816" s="28"/>
      <c r="AN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H817" s="28"/>
      <c r="AI817" s="28"/>
      <c r="AJ817" s="28"/>
      <c r="AK817" s="28"/>
      <c r="AL817" s="28"/>
      <c r="AM817" s="28"/>
      <c r="AN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H818" s="28"/>
      <c r="AI818" s="28"/>
      <c r="AJ818" s="28"/>
      <c r="AK818" s="28"/>
      <c r="AL818" s="28"/>
      <c r="AM818" s="28"/>
      <c r="AN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H819" s="28"/>
      <c r="AI819" s="28"/>
      <c r="AJ819" s="28"/>
      <c r="AK819" s="28"/>
      <c r="AL819" s="28"/>
      <c r="AM819" s="28"/>
      <c r="AN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H820" s="28"/>
      <c r="AI820" s="28"/>
      <c r="AJ820" s="28"/>
      <c r="AK820" s="28"/>
      <c r="AL820" s="28"/>
      <c r="AM820" s="28"/>
      <c r="AN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H821" s="28"/>
      <c r="AI821" s="28"/>
      <c r="AJ821" s="28"/>
      <c r="AK821" s="28"/>
      <c r="AL821" s="28"/>
      <c r="AM821" s="28"/>
      <c r="AN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H822" s="28"/>
      <c r="AI822" s="28"/>
      <c r="AJ822" s="28"/>
      <c r="AK822" s="28"/>
      <c r="AL822" s="28"/>
      <c r="AM822" s="28"/>
      <c r="AN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H823" s="28"/>
      <c r="AI823" s="28"/>
      <c r="AJ823" s="28"/>
      <c r="AK823" s="28"/>
      <c r="AL823" s="28"/>
      <c r="AM823" s="28"/>
      <c r="AN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H824" s="28"/>
      <c r="AI824" s="28"/>
      <c r="AJ824" s="28"/>
      <c r="AK824" s="28"/>
      <c r="AL824" s="28"/>
      <c r="AM824" s="28"/>
      <c r="AN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H825" s="28"/>
      <c r="AI825" s="28"/>
      <c r="AJ825" s="28"/>
      <c r="AK825" s="28"/>
      <c r="AL825" s="28"/>
      <c r="AM825" s="28"/>
      <c r="AN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H826" s="28"/>
      <c r="AI826" s="28"/>
      <c r="AJ826" s="28"/>
      <c r="AK826" s="28"/>
      <c r="AL826" s="28"/>
      <c r="AM826" s="28"/>
      <c r="AN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H827" s="28"/>
      <c r="AI827" s="28"/>
      <c r="AJ827" s="28"/>
      <c r="AK827" s="28"/>
      <c r="AL827" s="28"/>
      <c r="AM827" s="28"/>
      <c r="AN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H828" s="28"/>
      <c r="AI828" s="28"/>
      <c r="AJ828" s="28"/>
      <c r="AK828" s="28"/>
      <c r="AL828" s="28"/>
      <c r="AM828" s="28"/>
      <c r="AN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H829" s="28"/>
      <c r="AI829" s="28"/>
      <c r="AJ829" s="28"/>
      <c r="AK829" s="28"/>
      <c r="AL829" s="28"/>
      <c r="AM829" s="28"/>
      <c r="AN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H830" s="28"/>
      <c r="AI830" s="28"/>
      <c r="AJ830" s="28"/>
      <c r="AK830" s="28"/>
      <c r="AL830" s="28"/>
      <c r="AM830" s="28"/>
      <c r="AN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H831" s="28"/>
      <c r="AI831" s="28"/>
      <c r="AJ831" s="28"/>
      <c r="AK831" s="28"/>
      <c r="AL831" s="28"/>
      <c r="AM831" s="28"/>
      <c r="AN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H832" s="28"/>
      <c r="AI832" s="28"/>
      <c r="AJ832" s="28"/>
      <c r="AK832" s="28"/>
      <c r="AL832" s="28"/>
      <c r="AM832" s="28"/>
      <c r="AN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H833" s="28"/>
      <c r="AI833" s="28"/>
      <c r="AJ833" s="28"/>
      <c r="AK833" s="28"/>
      <c r="AL833" s="28"/>
      <c r="AM833" s="28"/>
      <c r="AN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H834" s="28"/>
      <c r="AI834" s="28"/>
      <c r="AJ834" s="28"/>
      <c r="AK834" s="28"/>
      <c r="AL834" s="28"/>
      <c r="AM834" s="28"/>
      <c r="AN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H835" s="28"/>
      <c r="AI835" s="28"/>
      <c r="AJ835" s="28"/>
      <c r="AK835" s="28"/>
      <c r="AL835" s="28"/>
      <c r="AM835" s="28"/>
      <c r="AN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H836" s="28"/>
      <c r="AI836" s="28"/>
      <c r="AJ836" s="28"/>
      <c r="AK836" s="28"/>
      <c r="AL836" s="28"/>
      <c r="AM836" s="28"/>
      <c r="AN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H837" s="28"/>
      <c r="AI837" s="28"/>
      <c r="AJ837" s="28"/>
      <c r="AK837" s="28"/>
      <c r="AL837" s="28"/>
      <c r="AM837" s="28"/>
      <c r="AN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H838" s="28"/>
      <c r="AI838" s="28"/>
      <c r="AJ838" s="28"/>
      <c r="AK838" s="28"/>
      <c r="AL838" s="28"/>
      <c r="AM838" s="28"/>
      <c r="AN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H839" s="28"/>
      <c r="AI839" s="28"/>
      <c r="AJ839" s="28"/>
      <c r="AK839" s="28"/>
      <c r="AL839" s="28"/>
      <c r="AM839" s="28"/>
      <c r="AN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H840" s="28"/>
      <c r="AI840" s="28"/>
      <c r="AJ840" s="28"/>
      <c r="AK840" s="28"/>
      <c r="AL840" s="28"/>
      <c r="AM840" s="28"/>
      <c r="AN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H841" s="28"/>
      <c r="AI841" s="28"/>
      <c r="AJ841" s="28"/>
      <c r="AK841" s="28"/>
      <c r="AL841" s="28"/>
      <c r="AM841" s="28"/>
      <c r="AN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H842" s="28"/>
      <c r="AI842" s="28"/>
      <c r="AJ842" s="28"/>
      <c r="AK842" s="28"/>
      <c r="AL842" s="28"/>
      <c r="AM842" s="28"/>
      <c r="AN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H843" s="28"/>
      <c r="AI843" s="28"/>
      <c r="AJ843" s="28"/>
      <c r="AK843" s="28"/>
      <c r="AL843" s="28"/>
      <c r="AM843" s="28"/>
      <c r="AN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H844" s="28"/>
      <c r="AI844" s="28"/>
      <c r="AJ844" s="28"/>
      <c r="AK844" s="28"/>
      <c r="AL844" s="28"/>
      <c r="AM844" s="28"/>
      <c r="AN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H845" s="28"/>
      <c r="AI845" s="28"/>
      <c r="AJ845" s="28"/>
      <c r="AK845" s="28"/>
      <c r="AL845" s="28"/>
      <c r="AM845" s="28"/>
      <c r="AN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H846" s="28"/>
      <c r="AI846" s="28"/>
      <c r="AJ846" s="28"/>
      <c r="AK846" s="28"/>
      <c r="AL846" s="28"/>
      <c r="AM846" s="28"/>
      <c r="AN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H847" s="28"/>
      <c r="AI847" s="28"/>
      <c r="AJ847" s="28"/>
      <c r="AK847" s="28"/>
      <c r="AL847" s="28"/>
      <c r="AM847" s="28"/>
      <c r="AN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H848" s="28"/>
      <c r="AI848" s="28"/>
      <c r="AJ848" s="28"/>
      <c r="AK848" s="28"/>
      <c r="AL848" s="28"/>
      <c r="AM848" s="28"/>
      <c r="AN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H849" s="28"/>
      <c r="AI849" s="28"/>
      <c r="AJ849" s="28"/>
      <c r="AK849" s="28"/>
      <c r="AL849" s="28"/>
      <c r="AM849" s="28"/>
      <c r="AN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H850" s="28"/>
      <c r="AI850" s="28"/>
      <c r="AJ850" s="28"/>
      <c r="AK850" s="28"/>
      <c r="AL850" s="28"/>
      <c r="AM850" s="28"/>
      <c r="AN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H851" s="28"/>
      <c r="AI851" s="28"/>
      <c r="AJ851" s="28"/>
      <c r="AK851" s="28"/>
      <c r="AL851" s="28"/>
      <c r="AM851" s="28"/>
      <c r="AN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H852" s="28"/>
      <c r="AI852" s="28"/>
      <c r="AJ852" s="28"/>
      <c r="AK852" s="28"/>
      <c r="AL852" s="28"/>
      <c r="AM852" s="28"/>
      <c r="AN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H853" s="28"/>
      <c r="AI853" s="28"/>
      <c r="AJ853" s="28"/>
      <c r="AK853" s="28"/>
      <c r="AL853" s="28"/>
      <c r="AM853" s="28"/>
      <c r="AN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H854" s="28"/>
      <c r="AI854" s="28"/>
      <c r="AJ854" s="28"/>
      <c r="AK854" s="28"/>
      <c r="AL854" s="28"/>
      <c r="AM854" s="28"/>
      <c r="AN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H855" s="28"/>
      <c r="AI855" s="28"/>
      <c r="AJ855" s="28"/>
      <c r="AK855" s="28"/>
      <c r="AL855" s="28"/>
      <c r="AM855" s="28"/>
      <c r="AN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H856" s="28"/>
      <c r="AI856" s="28"/>
      <c r="AJ856" s="28"/>
      <c r="AK856" s="28"/>
      <c r="AL856" s="28"/>
      <c r="AM856" s="28"/>
      <c r="AN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H857" s="28"/>
      <c r="AI857" s="28"/>
      <c r="AJ857" s="28"/>
      <c r="AK857" s="28"/>
      <c r="AL857" s="28"/>
      <c r="AM857" s="28"/>
      <c r="AN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H858" s="28"/>
      <c r="AI858" s="28"/>
      <c r="AJ858" s="28"/>
      <c r="AK858" s="28"/>
      <c r="AL858" s="28"/>
      <c r="AM858" s="28"/>
      <c r="AN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H859" s="28"/>
      <c r="AI859" s="28"/>
      <c r="AJ859" s="28"/>
      <c r="AK859" s="28"/>
      <c r="AL859" s="28"/>
      <c r="AM859" s="28"/>
      <c r="AN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H860" s="28"/>
      <c r="AI860" s="28"/>
      <c r="AJ860" s="28"/>
      <c r="AK860" s="28"/>
      <c r="AL860" s="28"/>
      <c r="AM860" s="28"/>
      <c r="AN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H861" s="28"/>
      <c r="AI861" s="28"/>
      <c r="AJ861" s="28"/>
      <c r="AK861" s="28"/>
      <c r="AL861" s="28"/>
      <c r="AM861" s="28"/>
      <c r="AN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H862" s="28"/>
      <c r="AI862" s="28"/>
      <c r="AJ862" s="28"/>
      <c r="AK862" s="28"/>
      <c r="AL862" s="28"/>
      <c r="AM862" s="28"/>
      <c r="AN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H863" s="28"/>
      <c r="AI863" s="28"/>
      <c r="AJ863" s="28"/>
      <c r="AK863" s="28"/>
      <c r="AL863" s="28"/>
      <c r="AM863" s="28"/>
      <c r="AN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H864" s="28"/>
      <c r="AI864" s="28"/>
      <c r="AJ864" s="28"/>
      <c r="AK864" s="28"/>
      <c r="AL864" s="28"/>
      <c r="AM864" s="28"/>
      <c r="AN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H865" s="28"/>
      <c r="AI865" s="28"/>
      <c r="AJ865" s="28"/>
      <c r="AK865" s="28"/>
      <c r="AL865" s="28"/>
      <c r="AM865" s="28"/>
      <c r="AN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H866" s="28"/>
      <c r="AI866" s="28"/>
      <c r="AJ866" s="28"/>
      <c r="AK866" s="28"/>
      <c r="AL866" s="28"/>
      <c r="AM866" s="28"/>
      <c r="AN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H867" s="28"/>
      <c r="AI867" s="28"/>
      <c r="AJ867" s="28"/>
      <c r="AK867" s="28"/>
      <c r="AL867" s="28"/>
      <c r="AM867" s="28"/>
      <c r="AN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H868" s="28"/>
      <c r="AI868" s="28"/>
      <c r="AJ868" s="28"/>
      <c r="AK868" s="28"/>
      <c r="AL868" s="28"/>
      <c r="AM868" s="28"/>
      <c r="AN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H869" s="28"/>
      <c r="AI869" s="28"/>
      <c r="AJ869" s="28"/>
      <c r="AK869" s="28"/>
      <c r="AL869" s="28"/>
      <c r="AM869" s="28"/>
      <c r="AN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H870" s="28"/>
      <c r="AI870" s="28"/>
      <c r="AJ870" s="28"/>
      <c r="AK870" s="28"/>
      <c r="AL870" s="28"/>
      <c r="AM870" s="28"/>
      <c r="AN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H871" s="28"/>
      <c r="AI871" s="28"/>
      <c r="AJ871" s="28"/>
      <c r="AK871" s="28"/>
      <c r="AL871" s="28"/>
      <c r="AM871" s="28"/>
      <c r="AN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H872" s="28"/>
      <c r="AI872" s="28"/>
      <c r="AJ872" s="28"/>
      <c r="AK872" s="28"/>
      <c r="AL872" s="28"/>
      <c r="AM872" s="28"/>
      <c r="AN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H873" s="28"/>
      <c r="AI873" s="28"/>
      <c r="AJ873" s="28"/>
      <c r="AK873" s="28"/>
      <c r="AL873" s="28"/>
      <c r="AM873" s="28"/>
      <c r="AN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H874" s="28"/>
      <c r="AI874" s="28"/>
      <c r="AJ874" s="28"/>
      <c r="AK874" s="28"/>
      <c r="AL874" s="28"/>
      <c r="AM874" s="28"/>
      <c r="AN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H875" s="28"/>
      <c r="AI875" s="28"/>
      <c r="AJ875" s="28"/>
      <c r="AK875" s="28"/>
      <c r="AL875" s="28"/>
      <c r="AM875" s="28"/>
      <c r="AN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H876" s="28"/>
      <c r="AI876" s="28"/>
      <c r="AJ876" s="28"/>
      <c r="AK876" s="28"/>
      <c r="AL876" s="28"/>
      <c r="AM876" s="28"/>
      <c r="AN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H877" s="28"/>
      <c r="AI877" s="28"/>
      <c r="AJ877" s="28"/>
      <c r="AK877" s="28"/>
      <c r="AL877" s="28"/>
      <c r="AM877" s="28"/>
      <c r="AN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H878" s="28"/>
      <c r="AI878" s="28"/>
      <c r="AJ878" s="28"/>
      <c r="AK878" s="28"/>
      <c r="AL878" s="28"/>
      <c r="AM878" s="28"/>
      <c r="AN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H879" s="28"/>
      <c r="AI879" s="28"/>
      <c r="AJ879" s="28"/>
      <c r="AK879" s="28"/>
      <c r="AL879" s="28"/>
      <c r="AM879" s="28"/>
      <c r="AN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H880" s="28"/>
      <c r="AI880" s="28"/>
      <c r="AJ880" s="28"/>
      <c r="AK880" s="28"/>
      <c r="AL880" s="28"/>
      <c r="AM880" s="28"/>
      <c r="AN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H881" s="28"/>
      <c r="AI881" s="28"/>
      <c r="AJ881" s="28"/>
      <c r="AK881" s="28"/>
      <c r="AL881" s="28"/>
      <c r="AM881" s="28"/>
      <c r="AN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H882" s="28"/>
      <c r="AI882" s="28"/>
      <c r="AJ882" s="28"/>
      <c r="AK882" s="28"/>
      <c r="AL882" s="28"/>
      <c r="AM882" s="28"/>
      <c r="AN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H883" s="28"/>
      <c r="AI883" s="28"/>
      <c r="AJ883" s="28"/>
      <c r="AK883" s="28"/>
      <c r="AL883" s="28"/>
      <c r="AM883" s="28"/>
      <c r="AN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H884" s="28"/>
      <c r="AI884" s="28"/>
      <c r="AJ884" s="28"/>
      <c r="AK884" s="28"/>
      <c r="AL884" s="28"/>
      <c r="AM884" s="28"/>
      <c r="AN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H885" s="28"/>
      <c r="AI885" s="28"/>
      <c r="AJ885" s="28"/>
      <c r="AK885" s="28"/>
      <c r="AL885" s="28"/>
      <c r="AM885" s="28"/>
      <c r="AN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H886" s="28"/>
      <c r="AI886" s="28"/>
      <c r="AJ886" s="28"/>
      <c r="AK886" s="28"/>
      <c r="AL886" s="28"/>
      <c r="AM886" s="28"/>
      <c r="AN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H887" s="28"/>
      <c r="AI887" s="28"/>
      <c r="AJ887" s="28"/>
      <c r="AK887" s="28"/>
      <c r="AL887" s="28"/>
      <c r="AM887" s="28"/>
      <c r="AN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H888" s="28"/>
      <c r="AI888" s="28"/>
      <c r="AJ888" s="28"/>
      <c r="AK888" s="28"/>
      <c r="AL888" s="28"/>
      <c r="AM888" s="28"/>
      <c r="AN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H889" s="28"/>
      <c r="AI889" s="28"/>
      <c r="AJ889" s="28"/>
      <c r="AK889" s="28"/>
      <c r="AL889" s="28"/>
      <c r="AM889" s="28"/>
      <c r="AN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H890" s="28"/>
      <c r="AI890" s="28"/>
      <c r="AJ890" s="28"/>
      <c r="AK890" s="28"/>
      <c r="AL890" s="28"/>
      <c r="AM890" s="28"/>
      <c r="AN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H891" s="28"/>
      <c r="AI891" s="28"/>
      <c r="AJ891" s="28"/>
      <c r="AK891" s="28"/>
      <c r="AL891" s="28"/>
      <c r="AM891" s="28"/>
      <c r="AN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H892" s="28"/>
      <c r="AI892" s="28"/>
      <c r="AJ892" s="28"/>
      <c r="AK892" s="28"/>
      <c r="AL892" s="28"/>
      <c r="AM892" s="28"/>
      <c r="AN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H893" s="28"/>
      <c r="AI893" s="28"/>
      <c r="AJ893" s="28"/>
      <c r="AK893" s="28"/>
      <c r="AL893" s="28"/>
      <c r="AM893" s="28"/>
      <c r="AN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H894" s="28"/>
      <c r="AI894" s="28"/>
      <c r="AJ894" s="28"/>
      <c r="AK894" s="28"/>
      <c r="AL894" s="28"/>
      <c r="AM894" s="28"/>
      <c r="AN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H895" s="28"/>
      <c r="AI895" s="28"/>
      <c r="AJ895" s="28"/>
      <c r="AK895" s="28"/>
      <c r="AL895" s="28"/>
      <c r="AM895" s="28"/>
      <c r="AN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H896" s="28"/>
      <c r="AI896" s="28"/>
      <c r="AJ896" s="28"/>
      <c r="AK896" s="28"/>
      <c r="AL896" s="28"/>
      <c r="AM896" s="28"/>
      <c r="AN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H897" s="28"/>
      <c r="AI897" s="28"/>
      <c r="AJ897" s="28"/>
      <c r="AK897" s="28"/>
      <c r="AL897" s="28"/>
      <c r="AM897" s="28"/>
      <c r="AN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H898" s="28"/>
      <c r="AI898" s="28"/>
      <c r="AJ898" s="28"/>
      <c r="AK898" s="28"/>
      <c r="AL898" s="28"/>
      <c r="AM898" s="28"/>
      <c r="AN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H899" s="28"/>
      <c r="AI899" s="28"/>
      <c r="AJ899" s="28"/>
      <c r="AK899" s="28"/>
      <c r="AL899" s="28"/>
      <c r="AM899" s="28"/>
      <c r="AN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H900" s="28"/>
      <c r="AI900" s="28"/>
      <c r="AJ900" s="28"/>
      <c r="AK900" s="28"/>
      <c r="AL900" s="28"/>
      <c r="AM900" s="28"/>
      <c r="AN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H901" s="28"/>
      <c r="AI901" s="28"/>
      <c r="AJ901" s="28"/>
      <c r="AK901" s="28"/>
      <c r="AL901" s="28"/>
      <c r="AM901" s="28"/>
      <c r="AN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H902" s="28"/>
      <c r="AI902" s="28"/>
      <c r="AJ902" s="28"/>
      <c r="AK902" s="28"/>
      <c r="AL902" s="28"/>
      <c r="AM902" s="28"/>
      <c r="AN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H903" s="28"/>
      <c r="AI903" s="28"/>
      <c r="AJ903" s="28"/>
      <c r="AK903" s="28"/>
      <c r="AL903" s="28"/>
      <c r="AM903" s="28"/>
      <c r="AN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H904" s="28"/>
      <c r="AI904" s="28"/>
      <c r="AJ904" s="28"/>
      <c r="AK904" s="28"/>
      <c r="AL904" s="28"/>
      <c r="AM904" s="28"/>
      <c r="AN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H905" s="28"/>
      <c r="AI905" s="28"/>
      <c r="AJ905" s="28"/>
      <c r="AK905" s="28"/>
      <c r="AL905" s="28"/>
      <c r="AM905" s="28"/>
      <c r="AN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H906" s="28"/>
      <c r="AI906" s="28"/>
      <c r="AJ906" s="28"/>
      <c r="AK906" s="28"/>
      <c r="AL906" s="28"/>
      <c r="AM906" s="28"/>
      <c r="AN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H907" s="28"/>
      <c r="AI907" s="28"/>
      <c r="AJ907" s="28"/>
      <c r="AK907" s="28"/>
      <c r="AL907" s="28"/>
      <c r="AM907" s="28"/>
      <c r="AN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H908" s="28"/>
      <c r="AI908" s="28"/>
      <c r="AJ908" s="28"/>
      <c r="AK908" s="28"/>
      <c r="AL908" s="28"/>
      <c r="AM908" s="28"/>
      <c r="AN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H909" s="28"/>
      <c r="AI909" s="28"/>
      <c r="AJ909" s="28"/>
      <c r="AK909" s="28"/>
      <c r="AL909" s="28"/>
      <c r="AM909" s="28"/>
      <c r="AN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H910" s="28"/>
      <c r="AI910" s="28"/>
      <c r="AJ910" s="28"/>
      <c r="AK910" s="28"/>
      <c r="AL910" s="28"/>
      <c r="AM910" s="28"/>
      <c r="AN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H911" s="28"/>
      <c r="AI911" s="28"/>
      <c r="AJ911" s="28"/>
      <c r="AK911" s="28"/>
      <c r="AL911" s="28"/>
      <c r="AM911" s="28"/>
      <c r="AN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H912" s="28"/>
      <c r="AI912" s="28"/>
      <c r="AJ912" s="28"/>
      <c r="AK912" s="28"/>
      <c r="AL912" s="28"/>
      <c r="AM912" s="28"/>
      <c r="AN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H913" s="28"/>
      <c r="AI913" s="28"/>
      <c r="AJ913" s="28"/>
      <c r="AK913" s="28"/>
      <c r="AL913" s="28"/>
      <c r="AM913" s="28"/>
      <c r="AN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H914" s="28"/>
      <c r="AI914" s="28"/>
      <c r="AJ914" s="28"/>
      <c r="AK914" s="28"/>
      <c r="AL914" s="28"/>
      <c r="AM914" s="28"/>
      <c r="AN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H915" s="28"/>
      <c r="AI915" s="28"/>
      <c r="AJ915" s="28"/>
      <c r="AK915" s="28"/>
      <c r="AL915" s="28"/>
      <c r="AM915" s="28"/>
      <c r="AN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H916" s="28"/>
      <c r="AI916" s="28"/>
      <c r="AJ916" s="28"/>
      <c r="AK916" s="28"/>
      <c r="AL916" s="28"/>
      <c r="AM916" s="28"/>
      <c r="AN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H917" s="28"/>
      <c r="AI917" s="28"/>
      <c r="AJ917" s="28"/>
      <c r="AK917" s="28"/>
      <c r="AL917" s="28"/>
      <c r="AM917" s="28"/>
      <c r="AN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H918" s="28"/>
      <c r="AI918" s="28"/>
      <c r="AJ918" s="28"/>
      <c r="AK918" s="28"/>
      <c r="AL918" s="28"/>
      <c r="AM918" s="28"/>
      <c r="AN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H919" s="28"/>
      <c r="AI919" s="28"/>
      <c r="AJ919" s="28"/>
      <c r="AK919" s="28"/>
      <c r="AL919" s="28"/>
      <c r="AM919" s="28"/>
      <c r="AN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H920" s="28"/>
      <c r="AI920" s="28"/>
      <c r="AJ920" s="28"/>
      <c r="AK920" s="28"/>
      <c r="AL920" s="28"/>
      <c r="AM920" s="28"/>
      <c r="AN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H921" s="28"/>
      <c r="AI921" s="28"/>
      <c r="AJ921" s="28"/>
      <c r="AK921" s="28"/>
      <c r="AL921" s="28"/>
      <c r="AM921" s="28"/>
      <c r="AN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H922" s="28"/>
      <c r="AI922" s="28"/>
      <c r="AJ922" s="28"/>
      <c r="AK922" s="28"/>
      <c r="AL922" s="28"/>
      <c r="AM922" s="28"/>
      <c r="AN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H923" s="28"/>
      <c r="AI923" s="28"/>
      <c r="AJ923" s="28"/>
      <c r="AK923" s="28"/>
      <c r="AL923" s="28"/>
      <c r="AM923" s="28"/>
      <c r="AN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H924" s="28"/>
      <c r="AI924" s="28"/>
      <c r="AJ924" s="28"/>
      <c r="AK924" s="28"/>
      <c r="AL924" s="28"/>
      <c r="AM924" s="28"/>
      <c r="AN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H925" s="28"/>
      <c r="AI925" s="28"/>
      <c r="AJ925" s="28"/>
      <c r="AK925" s="28"/>
      <c r="AL925" s="28"/>
      <c r="AM925" s="28"/>
      <c r="AN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H926" s="28"/>
      <c r="AI926" s="28"/>
      <c r="AJ926" s="28"/>
      <c r="AK926" s="28"/>
      <c r="AL926" s="28"/>
      <c r="AM926" s="28"/>
      <c r="AN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H927" s="28"/>
      <c r="AI927" s="28"/>
      <c r="AJ927" s="28"/>
      <c r="AK927" s="28"/>
      <c r="AL927" s="28"/>
      <c r="AM927" s="28"/>
      <c r="AN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H928" s="28"/>
      <c r="AI928" s="28"/>
      <c r="AJ928" s="28"/>
      <c r="AK928" s="28"/>
      <c r="AL928" s="28"/>
      <c r="AM928" s="28"/>
      <c r="AN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H929" s="28"/>
      <c r="AI929" s="28"/>
      <c r="AJ929" s="28"/>
      <c r="AK929" s="28"/>
      <c r="AL929" s="28"/>
      <c r="AM929" s="28"/>
      <c r="AN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H930" s="28"/>
      <c r="AI930" s="28"/>
      <c r="AJ930" s="28"/>
      <c r="AK930" s="28"/>
      <c r="AL930" s="28"/>
      <c r="AM930" s="28"/>
      <c r="AN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H931" s="28"/>
      <c r="AI931" s="28"/>
      <c r="AJ931" s="28"/>
      <c r="AK931" s="28"/>
      <c r="AL931" s="28"/>
      <c r="AM931" s="28"/>
      <c r="AN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H932" s="28"/>
      <c r="AI932" s="28"/>
      <c r="AJ932" s="28"/>
      <c r="AK932" s="28"/>
      <c r="AL932" s="28"/>
      <c r="AM932" s="28"/>
      <c r="AN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H933" s="28"/>
      <c r="AI933" s="28"/>
      <c r="AJ933" s="28"/>
      <c r="AK933" s="28"/>
      <c r="AL933" s="28"/>
      <c r="AM933" s="28"/>
      <c r="AN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H934" s="28"/>
      <c r="AI934" s="28"/>
      <c r="AJ934" s="28"/>
      <c r="AK934" s="28"/>
      <c r="AL934" s="28"/>
      <c r="AM934" s="28"/>
      <c r="AN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H935" s="28"/>
      <c r="AI935" s="28"/>
      <c r="AJ935" s="28"/>
      <c r="AK935" s="28"/>
      <c r="AL935" s="28"/>
      <c r="AM935" s="28"/>
      <c r="AN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H936" s="28"/>
      <c r="AI936" s="28"/>
      <c r="AJ936" s="28"/>
      <c r="AK936" s="28"/>
      <c r="AL936" s="28"/>
      <c r="AM936" s="28"/>
      <c r="AN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H937" s="28"/>
      <c r="AI937" s="28"/>
      <c r="AJ937" s="28"/>
      <c r="AK937" s="28"/>
      <c r="AL937" s="28"/>
      <c r="AM937" s="28"/>
      <c r="AN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H938" s="28"/>
      <c r="AI938" s="28"/>
      <c r="AJ938" s="28"/>
      <c r="AK938" s="28"/>
      <c r="AL938" s="28"/>
      <c r="AM938" s="28"/>
      <c r="AN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H939" s="28"/>
      <c r="AI939" s="28"/>
      <c r="AJ939" s="28"/>
      <c r="AK939" s="28"/>
      <c r="AL939" s="28"/>
      <c r="AM939" s="28"/>
      <c r="AN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H940" s="28"/>
      <c r="AI940" s="28"/>
      <c r="AJ940" s="28"/>
      <c r="AK940" s="28"/>
      <c r="AL940" s="28"/>
      <c r="AM940" s="28"/>
      <c r="AN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H941" s="28"/>
      <c r="AI941" s="28"/>
      <c r="AJ941" s="28"/>
      <c r="AK941" s="28"/>
      <c r="AL941" s="28"/>
      <c r="AM941" s="28"/>
      <c r="AN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H942" s="28"/>
      <c r="AI942" s="28"/>
      <c r="AJ942" s="28"/>
      <c r="AK942" s="28"/>
      <c r="AL942" s="28"/>
      <c r="AM942" s="28"/>
      <c r="AN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H943" s="28"/>
      <c r="AI943" s="28"/>
      <c r="AJ943" s="28"/>
      <c r="AK943" s="28"/>
      <c r="AL943" s="28"/>
      <c r="AM943" s="28"/>
      <c r="AN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H944" s="28"/>
      <c r="AI944" s="28"/>
      <c r="AJ944" s="28"/>
      <c r="AK944" s="28"/>
      <c r="AL944" s="28"/>
      <c r="AM944" s="28"/>
      <c r="AN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H945" s="28"/>
      <c r="AI945" s="28"/>
      <c r="AJ945" s="28"/>
      <c r="AK945" s="28"/>
      <c r="AL945" s="28"/>
      <c r="AM945" s="28"/>
      <c r="AN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H946" s="28"/>
      <c r="AI946" s="28"/>
      <c r="AJ946" s="28"/>
      <c r="AK946" s="28"/>
      <c r="AL946" s="28"/>
      <c r="AM946" s="28"/>
      <c r="AN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H947" s="28"/>
      <c r="AI947" s="28"/>
      <c r="AJ947" s="28"/>
      <c r="AK947" s="28"/>
      <c r="AL947" s="28"/>
      <c r="AM947" s="28"/>
      <c r="AN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H948" s="28"/>
      <c r="AI948" s="28"/>
      <c r="AJ948" s="28"/>
      <c r="AK948" s="28"/>
      <c r="AL948" s="28"/>
      <c r="AM948" s="28"/>
      <c r="AN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H949" s="28"/>
      <c r="AI949" s="28"/>
      <c r="AJ949" s="28"/>
      <c r="AK949" s="28"/>
      <c r="AL949" s="28"/>
      <c r="AM949" s="28"/>
      <c r="AN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H950" s="28"/>
      <c r="AI950" s="28"/>
      <c r="AJ950" s="28"/>
      <c r="AK950" s="28"/>
      <c r="AL950" s="28"/>
      <c r="AM950" s="28"/>
      <c r="AN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H951" s="28"/>
      <c r="AI951" s="28"/>
      <c r="AJ951" s="28"/>
      <c r="AK951" s="28"/>
      <c r="AL951" s="28"/>
      <c r="AM951" s="28"/>
      <c r="AN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H952" s="28"/>
      <c r="AI952" s="28"/>
      <c r="AJ952" s="28"/>
      <c r="AK952" s="28"/>
      <c r="AL952" s="28"/>
      <c r="AM952" s="28"/>
      <c r="AN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H953" s="28"/>
      <c r="AI953" s="28"/>
      <c r="AJ953" s="28"/>
      <c r="AK953" s="28"/>
      <c r="AL953" s="28"/>
      <c r="AM953" s="28"/>
      <c r="AN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H954" s="28"/>
      <c r="AI954" s="28"/>
      <c r="AJ954" s="28"/>
      <c r="AK954" s="28"/>
      <c r="AL954" s="28"/>
      <c r="AM954" s="28"/>
      <c r="AN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H955" s="28"/>
      <c r="AI955" s="28"/>
      <c r="AJ955" s="28"/>
      <c r="AK955" s="28"/>
      <c r="AL955" s="28"/>
      <c r="AM955" s="28"/>
      <c r="AN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H956" s="28"/>
      <c r="AI956" s="28"/>
      <c r="AJ956" s="28"/>
      <c r="AK956" s="28"/>
      <c r="AL956" s="28"/>
      <c r="AM956" s="28"/>
      <c r="AN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H957" s="28"/>
      <c r="AI957" s="28"/>
      <c r="AJ957" s="28"/>
      <c r="AK957" s="28"/>
      <c r="AL957" s="28"/>
      <c r="AM957" s="28"/>
      <c r="AN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H958" s="28"/>
      <c r="AI958" s="28"/>
      <c r="AJ958" s="28"/>
      <c r="AK958" s="28"/>
      <c r="AL958" s="28"/>
      <c r="AM958" s="28"/>
      <c r="AN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H959" s="28"/>
      <c r="AI959" s="28"/>
      <c r="AJ959" s="28"/>
      <c r="AK959" s="28"/>
      <c r="AL959" s="28"/>
      <c r="AM959" s="28"/>
      <c r="AN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H960" s="28"/>
      <c r="AI960" s="28"/>
      <c r="AJ960" s="28"/>
      <c r="AK960" s="28"/>
      <c r="AL960" s="28"/>
      <c r="AM960" s="28"/>
      <c r="AN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H961" s="28"/>
      <c r="AI961" s="28"/>
      <c r="AJ961" s="28"/>
      <c r="AK961" s="28"/>
      <c r="AL961" s="28"/>
      <c r="AM961" s="28"/>
      <c r="AN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H962" s="28"/>
      <c r="AI962" s="28"/>
      <c r="AJ962" s="28"/>
      <c r="AK962" s="28"/>
      <c r="AL962" s="28"/>
      <c r="AM962" s="28"/>
      <c r="AN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H963" s="28"/>
      <c r="AI963" s="28"/>
      <c r="AJ963" s="28"/>
      <c r="AK963" s="28"/>
      <c r="AL963" s="28"/>
      <c r="AM963" s="28"/>
      <c r="AN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H964" s="28"/>
      <c r="AI964" s="28"/>
      <c r="AJ964" s="28"/>
      <c r="AK964" s="28"/>
      <c r="AL964" s="28"/>
      <c r="AM964" s="28"/>
      <c r="AN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H965" s="28"/>
      <c r="AI965" s="28"/>
      <c r="AJ965" s="28"/>
      <c r="AK965" s="28"/>
      <c r="AL965" s="28"/>
      <c r="AM965" s="28"/>
      <c r="AN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H966" s="28"/>
      <c r="AI966" s="28"/>
      <c r="AJ966" s="28"/>
      <c r="AK966" s="28"/>
      <c r="AL966" s="28"/>
      <c r="AM966" s="28"/>
      <c r="AN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H967" s="28"/>
      <c r="AI967" s="28"/>
      <c r="AJ967" s="28"/>
      <c r="AK967" s="28"/>
      <c r="AL967" s="28"/>
      <c r="AM967" s="28"/>
      <c r="AN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H968" s="28"/>
      <c r="AI968" s="28"/>
      <c r="AJ968" s="28"/>
      <c r="AK968" s="28"/>
      <c r="AL968" s="28"/>
      <c r="AM968" s="28"/>
      <c r="AN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H969" s="28"/>
      <c r="AI969" s="28"/>
      <c r="AJ969" s="28"/>
      <c r="AK969" s="28"/>
      <c r="AL969" s="28"/>
      <c r="AM969" s="28"/>
      <c r="AN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H970" s="28"/>
      <c r="AI970" s="28"/>
      <c r="AJ970" s="28"/>
      <c r="AK970" s="28"/>
      <c r="AL970" s="28"/>
      <c r="AM970" s="28"/>
      <c r="AN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H971" s="28"/>
      <c r="AI971" s="28"/>
      <c r="AJ971" s="28"/>
      <c r="AK971" s="28"/>
      <c r="AL971" s="28"/>
      <c r="AM971" s="28"/>
      <c r="AN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H972" s="28"/>
      <c r="AI972" s="28"/>
      <c r="AJ972" s="28"/>
      <c r="AK972" s="28"/>
      <c r="AL972" s="28"/>
      <c r="AM972" s="28"/>
      <c r="AN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H973" s="28"/>
      <c r="AI973" s="28"/>
      <c r="AJ973" s="28"/>
      <c r="AK973" s="28"/>
      <c r="AL973" s="28"/>
      <c r="AM973" s="28"/>
      <c r="AN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H974" s="28"/>
      <c r="AI974" s="28"/>
      <c r="AJ974" s="28"/>
      <c r="AK974" s="28"/>
      <c r="AL974" s="28"/>
      <c r="AM974" s="28"/>
      <c r="AN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H975" s="28"/>
      <c r="AI975" s="28"/>
      <c r="AJ975" s="28"/>
      <c r="AK975" s="28"/>
      <c r="AL975" s="28"/>
      <c r="AM975" s="28"/>
      <c r="AN975" s="28"/>
    </row>
    <row r="97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H976" s="28"/>
      <c r="AI976" s="28"/>
      <c r="AJ976" s="28"/>
      <c r="AK976" s="28"/>
      <c r="AL976" s="28"/>
      <c r="AM976" s="28"/>
      <c r="AN976" s="28"/>
    </row>
    <row r="97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H977" s="28"/>
      <c r="AI977" s="28"/>
      <c r="AJ977" s="28"/>
      <c r="AK977" s="28"/>
      <c r="AL977" s="28"/>
      <c r="AM977" s="28"/>
      <c r="AN977" s="28"/>
    </row>
    <row r="97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H978" s="28"/>
      <c r="AI978" s="28"/>
      <c r="AJ978" s="28"/>
      <c r="AK978" s="28"/>
      <c r="AL978" s="28"/>
      <c r="AM978" s="28"/>
      <c r="AN978" s="28"/>
    </row>
    <row r="979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H979" s="28"/>
      <c r="AI979" s="28"/>
      <c r="AJ979" s="28"/>
      <c r="AK979" s="28"/>
      <c r="AL979" s="28"/>
      <c r="AM979" s="28"/>
      <c r="AN979" s="28"/>
    </row>
    <row r="980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H980" s="28"/>
      <c r="AI980" s="28"/>
      <c r="AJ980" s="28"/>
      <c r="AK980" s="28"/>
      <c r="AL980" s="28"/>
      <c r="AM980" s="28"/>
      <c r="AN980" s="28"/>
    </row>
    <row r="98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H981" s="28"/>
      <c r="AI981" s="28"/>
      <c r="AJ981" s="28"/>
      <c r="AK981" s="28"/>
      <c r="AL981" s="28"/>
      <c r="AM981" s="28"/>
      <c r="AN981" s="28"/>
    </row>
    <row r="98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H982" s="28"/>
      <c r="AI982" s="28"/>
      <c r="AJ982" s="28"/>
      <c r="AK982" s="28"/>
      <c r="AL982" s="28"/>
      <c r="AM982" s="28"/>
      <c r="AN982" s="28"/>
    </row>
    <row r="98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H983" s="28"/>
      <c r="AI983" s="28"/>
      <c r="AJ983" s="28"/>
      <c r="AK983" s="28"/>
      <c r="AL983" s="28"/>
      <c r="AM983" s="28"/>
      <c r="AN983" s="28"/>
    </row>
    <row r="98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H984" s="28"/>
      <c r="AI984" s="28"/>
      <c r="AJ984" s="28"/>
      <c r="AK984" s="28"/>
      <c r="AL984" s="28"/>
      <c r="AM984" s="28"/>
      <c r="AN984" s="28"/>
    </row>
    <row r="98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H985" s="28"/>
      <c r="AI985" s="28"/>
      <c r="AJ985" s="28"/>
      <c r="AK985" s="28"/>
      <c r="AL985" s="28"/>
      <c r="AM985" s="28"/>
      <c r="AN985" s="28"/>
    </row>
    <row r="986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H986" s="28"/>
      <c r="AI986" s="28"/>
      <c r="AJ986" s="28"/>
      <c r="AK986" s="28"/>
      <c r="AL986" s="28"/>
      <c r="AM986" s="28"/>
      <c r="AN986" s="28"/>
    </row>
    <row r="987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H987" s="28"/>
      <c r="AI987" s="28"/>
      <c r="AJ987" s="28"/>
      <c r="AK987" s="28"/>
      <c r="AL987" s="28"/>
      <c r="AM987" s="28"/>
      <c r="AN987" s="28"/>
    </row>
    <row r="98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H988" s="28"/>
      <c r="AI988" s="28"/>
      <c r="AJ988" s="28"/>
      <c r="AK988" s="28"/>
      <c r="AL988" s="28"/>
      <c r="AM988" s="28"/>
      <c r="AN988" s="28"/>
    </row>
    <row r="989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H989" s="28"/>
      <c r="AI989" s="28"/>
      <c r="AJ989" s="28"/>
      <c r="AK989" s="28"/>
      <c r="AL989" s="28"/>
      <c r="AM989" s="28"/>
      <c r="AN989" s="28"/>
    </row>
    <row r="990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H990" s="28"/>
      <c r="AI990" s="28"/>
      <c r="AJ990" s="28"/>
      <c r="AK990" s="28"/>
      <c r="AL990" s="28"/>
      <c r="AM990" s="28"/>
      <c r="AN990" s="28"/>
    </row>
    <row r="99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H991" s="28"/>
      <c r="AI991" s="28"/>
      <c r="AJ991" s="28"/>
      <c r="AK991" s="28"/>
      <c r="AL991" s="28"/>
      <c r="AM991" s="28"/>
      <c r="AN991" s="28"/>
    </row>
    <row r="99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H992" s="28"/>
      <c r="AI992" s="28"/>
      <c r="AJ992" s="28"/>
      <c r="AK992" s="28"/>
      <c r="AL992" s="28"/>
      <c r="AM992" s="28"/>
      <c r="AN992" s="28"/>
    </row>
    <row r="99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H993" s="28"/>
      <c r="AI993" s="28"/>
      <c r="AJ993" s="28"/>
      <c r="AK993" s="28"/>
      <c r="AL993" s="28"/>
      <c r="AM993" s="28"/>
      <c r="AN993" s="28"/>
    </row>
    <row r="994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H994" s="28"/>
      <c r="AI994" s="28"/>
      <c r="AJ994" s="28"/>
      <c r="AK994" s="28"/>
      <c r="AL994" s="28"/>
      <c r="AM994" s="28"/>
      <c r="AN994" s="28"/>
    </row>
    <row r="99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H995" s="28"/>
      <c r="AI995" s="28"/>
      <c r="AJ995" s="28"/>
      <c r="AK995" s="28"/>
      <c r="AL995" s="28"/>
      <c r="AM995" s="28"/>
      <c r="AN995" s="28"/>
    </row>
    <row r="996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H996" s="28"/>
      <c r="AI996" s="28"/>
      <c r="AJ996" s="28"/>
      <c r="AK996" s="28"/>
      <c r="AL996" s="28"/>
      <c r="AM996" s="28"/>
      <c r="AN996" s="28"/>
    </row>
    <row r="997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H997" s="28"/>
      <c r="AI997" s="28"/>
      <c r="AJ997" s="28"/>
      <c r="AK997" s="28"/>
      <c r="AL997" s="28"/>
      <c r="AM997" s="28"/>
      <c r="AN997" s="28"/>
    </row>
    <row r="99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H998" s="28"/>
      <c r="AI998" s="28"/>
      <c r="AJ998" s="28"/>
      <c r="AK998" s="28"/>
      <c r="AL998" s="28"/>
      <c r="AM998" s="28"/>
      <c r="AN998" s="28"/>
    </row>
    <row r="999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H999" s="28"/>
      <c r="AI999" s="28"/>
      <c r="AJ999" s="28"/>
      <c r="AK999" s="28"/>
      <c r="AL999" s="28"/>
      <c r="AM999" s="28"/>
      <c r="AN999" s="28"/>
    </row>
    <row r="1000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H1000" s="28"/>
      <c r="AI1000" s="28"/>
      <c r="AJ1000" s="28"/>
      <c r="AK1000" s="28"/>
      <c r="AL1000" s="28"/>
      <c r="AM1000" s="28"/>
      <c r="AN1000" s="28"/>
    </row>
  </sheetData>
  <mergeCells count="33">
    <mergeCell ref="H2:H3"/>
    <mergeCell ref="I2:K2"/>
    <mergeCell ref="AA2:AA3"/>
    <mergeCell ref="AB2:AB3"/>
    <mergeCell ref="AC2:AC3"/>
    <mergeCell ref="AD2:AF2"/>
    <mergeCell ref="AG2:AG3"/>
    <mergeCell ref="AH2:AH3"/>
    <mergeCell ref="AI2:AI3"/>
    <mergeCell ref="AJ2:AK2"/>
    <mergeCell ref="AL2:AL3"/>
    <mergeCell ref="AM2:AN2"/>
    <mergeCell ref="A1:E1"/>
    <mergeCell ref="F1:AN1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P2"/>
    <mergeCell ref="Q2:Q3"/>
    <mergeCell ref="R2:R3"/>
    <mergeCell ref="S2:S3"/>
    <mergeCell ref="T2:T3"/>
    <mergeCell ref="U2:V2"/>
    <mergeCell ref="W2:W3"/>
    <mergeCell ref="X2:Y2"/>
    <mergeCell ref="Z2:Z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5.0" topLeftCell="F1" activePane="topRight" state="frozen"/>
      <selection activeCell="G2" sqref="G2" pane="topRight"/>
    </sheetView>
  </sheetViews>
  <sheetFormatPr customHeight="1" defaultColWidth="12.63" defaultRowHeight="15.75"/>
  <cols>
    <col customWidth="1" min="1" max="1" width="3.88"/>
    <col customWidth="1" min="2" max="2" width="9.63"/>
    <col customWidth="1" min="3" max="3" width="22.13"/>
    <col customWidth="1" min="4" max="4" width="9.13"/>
    <col customWidth="1" min="5" max="5" width="5.88"/>
    <col customWidth="1" min="6" max="6" width="7.75"/>
    <col customWidth="1" min="7" max="7" width="8.0"/>
    <col customWidth="1" min="8" max="8" width="9.0"/>
    <col customWidth="1" min="9" max="9" width="5.5"/>
    <col customWidth="1" min="10" max="10" width="10.13"/>
    <col customWidth="1" min="11" max="11" width="8.5"/>
    <col customWidth="1" min="12" max="12" width="8.25"/>
    <col customWidth="1" min="13" max="13" width="7.88"/>
    <col customWidth="1" min="14" max="14" width="6.0"/>
    <col customWidth="1" min="15" max="15" width="9.25"/>
    <col customWidth="1" min="16" max="16" width="8.75"/>
    <col customWidth="1" min="17" max="17" width="8.13"/>
    <col customWidth="1" min="18" max="18" width="6.25"/>
    <col customWidth="1" min="19" max="19" width="6.0"/>
    <col customWidth="1" min="20" max="20" width="6.25"/>
    <col customWidth="1" min="21" max="21" width="5.5"/>
    <col customWidth="1" min="22" max="22" width="9.5"/>
    <col customWidth="1" min="23" max="23" width="10.0"/>
    <col customWidth="1" min="24" max="28" width="7.0"/>
    <col customWidth="1" min="29" max="29" width="10.38"/>
    <col customWidth="1" min="30" max="30" width="5.63"/>
    <col customWidth="1" min="31" max="31" width="10.38"/>
    <col customWidth="1" min="32" max="32" width="8.75"/>
    <col customWidth="1" min="33" max="33" width="10.13"/>
    <col customWidth="1" min="34" max="34" width="9.0"/>
    <col customWidth="1" min="35" max="35" width="6.25"/>
    <col customWidth="1" min="36" max="36" width="7.13"/>
    <col customWidth="1" min="37" max="37" width="8.5"/>
    <col customWidth="1" min="38" max="38" width="8.75"/>
    <col customWidth="1" min="39" max="39" width="7.25"/>
    <col customWidth="1" min="40" max="40" width="6.25"/>
  </cols>
  <sheetData>
    <row r="1" ht="27.75" customHeight="1">
      <c r="A1" s="1" t="s">
        <v>43</v>
      </c>
      <c r="F1" s="2"/>
      <c r="AN1" s="3"/>
    </row>
    <row r="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 t="s">
        <v>6</v>
      </c>
      <c r="G2" s="2" t="s">
        <v>7</v>
      </c>
      <c r="H2" s="2" t="s">
        <v>8</v>
      </c>
      <c r="I2" s="2" t="s">
        <v>9</v>
      </c>
      <c r="K2" s="3"/>
      <c r="L2" s="2" t="s">
        <v>10</v>
      </c>
      <c r="M2" s="2" t="s">
        <v>11</v>
      </c>
      <c r="N2" s="2" t="s">
        <v>12</v>
      </c>
      <c r="O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W2" s="2" t="s">
        <v>19</v>
      </c>
      <c r="X2" s="2" t="s">
        <v>20</v>
      </c>
      <c r="Y2" s="3"/>
      <c r="Z2" s="2" t="s">
        <v>21</v>
      </c>
      <c r="AA2" s="2" t="s">
        <v>22</v>
      </c>
      <c r="AB2" s="6" t="s">
        <v>23</v>
      </c>
      <c r="AC2" s="2" t="s">
        <v>24</v>
      </c>
      <c r="AD2" s="2" t="s">
        <v>25</v>
      </c>
      <c r="AG2" s="2" t="s">
        <v>26</v>
      </c>
      <c r="AH2" s="2" t="s">
        <v>27</v>
      </c>
      <c r="AI2" s="2" t="s">
        <v>28</v>
      </c>
      <c r="AJ2" s="2" t="s">
        <v>29</v>
      </c>
      <c r="AL2" s="2" t="s">
        <v>30</v>
      </c>
      <c r="AM2" s="2" t="s">
        <v>31</v>
      </c>
      <c r="AN2" s="3"/>
    </row>
    <row r="3">
      <c r="A3" s="7"/>
      <c r="B3" s="7"/>
      <c r="C3" s="7"/>
      <c r="D3" s="7"/>
      <c r="E3" s="7"/>
      <c r="F3" s="7"/>
      <c r="G3" s="7"/>
      <c r="H3" s="7"/>
      <c r="I3" s="8" t="s">
        <v>32</v>
      </c>
      <c r="J3" s="9" t="s">
        <v>33</v>
      </c>
      <c r="K3" s="10" t="s">
        <v>34</v>
      </c>
      <c r="L3" s="7"/>
      <c r="M3" s="7"/>
      <c r="N3" s="7"/>
      <c r="O3" s="8" t="s">
        <v>35</v>
      </c>
      <c r="P3" s="11" t="s">
        <v>36</v>
      </c>
      <c r="Q3" s="7"/>
      <c r="R3" s="7"/>
      <c r="S3" s="7"/>
      <c r="T3" s="7"/>
      <c r="U3" s="8" t="s">
        <v>37</v>
      </c>
      <c r="V3" s="11" t="s">
        <v>36</v>
      </c>
      <c r="W3" s="7"/>
      <c r="X3" s="8" t="s">
        <v>37</v>
      </c>
      <c r="Y3" s="10" t="s">
        <v>38</v>
      </c>
      <c r="Z3" s="7"/>
      <c r="AA3" s="7"/>
      <c r="AB3" s="12"/>
      <c r="AC3" s="7"/>
      <c r="AD3" s="8" t="s">
        <v>32</v>
      </c>
      <c r="AE3" s="9" t="s">
        <v>33</v>
      </c>
      <c r="AF3" s="11" t="s">
        <v>34</v>
      </c>
      <c r="AG3" s="7"/>
      <c r="AH3" s="7"/>
      <c r="AI3" s="7"/>
      <c r="AJ3" s="8" t="s">
        <v>37</v>
      </c>
      <c r="AK3" s="11" t="s">
        <v>36</v>
      </c>
      <c r="AL3" s="7"/>
      <c r="AM3" s="8" t="s">
        <v>37</v>
      </c>
      <c r="AN3" s="10" t="s">
        <v>38</v>
      </c>
    </row>
    <row r="4">
      <c r="A4" s="13">
        <f>IFERROR(__xludf.DUMMYFUNCTION("IMPORTRANGE(""https://docs.google.com/spreadsheets/d/1kRlad7fpRS9Si5VxF8pPd6ThyBXwi7PQn5GFl4RF7qU/edit?gid=1563698744#gid=1563698744"", ""Gž!A21:AN22"")"),1.0)</f>
        <v>1</v>
      </c>
      <c r="B4" s="14">
        <f>IFERROR(__xludf.DUMMYFUNCTION("""COMPUTED_VALUE"""),401.0)</f>
        <v>401</v>
      </c>
      <c r="C4" s="13" t="str">
        <f>IFERROR(__xludf.DUMMYFUNCTION("""COMPUTED_VALUE"""),"Pićoze")</f>
        <v>Pićoze</v>
      </c>
      <c r="D4" s="13" t="str">
        <f>IFERROR(__xludf.DUMMYFUNCTION("""COMPUTED_VALUE"""),"RPG")</f>
        <v>RPG</v>
      </c>
      <c r="E4" s="15">
        <f>IFERROR(__xludf.DUMMYFUNCTION("""COMPUTED_VALUE"""),3146.0)</f>
        <v>3146</v>
      </c>
      <c r="F4" s="16"/>
      <c r="G4" s="15">
        <f>IFERROR(__xludf.DUMMYFUNCTION("""COMPUTED_VALUE"""),59.0)</f>
        <v>59</v>
      </c>
      <c r="H4" s="13">
        <f>IFERROR(__xludf.DUMMYFUNCTION("""COMPUTED_VALUE"""),-150.0)</f>
        <v>-150</v>
      </c>
      <c r="I4" s="17">
        <f>IFERROR(__xludf.DUMMYFUNCTION("""COMPUTED_VALUE"""),0.0022337962962962962)</f>
        <v>0.002233796296</v>
      </c>
      <c r="J4" s="18">
        <f>IFERROR(__xludf.DUMMYFUNCTION("""COMPUTED_VALUE"""),26.0)</f>
        <v>26</v>
      </c>
      <c r="K4" s="19">
        <f>IFERROR(__xludf.DUMMYFUNCTION("""COMPUTED_VALUE"""),60.0)</f>
        <v>60</v>
      </c>
      <c r="L4" s="16">
        <f>IFERROR(__xludf.DUMMYFUNCTION("""COMPUTED_VALUE"""),173.0)</f>
        <v>173</v>
      </c>
      <c r="M4" s="13">
        <f>IFERROR(__xludf.DUMMYFUNCTION("""COMPUTED_VALUE"""),38.0)</f>
        <v>38</v>
      </c>
      <c r="N4" s="13">
        <f>IFERROR(__xludf.DUMMYFUNCTION("""COMPUTED_VALUE"""),20.0)</f>
        <v>20</v>
      </c>
      <c r="O4" s="20">
        <f>IFERROR(__xludf.DUMMYFUNCTION("""COMPUTED_VALUE"""),0.38)</f>
        <v>0.38</v>
      </c>
      <c r="P4" s="21">
        <f>IFERROR(__xludf.DUMMYFUNCTION("""COMPUTED_VALUE"""),100.0)</f>
        <v>100</v>
      </c>
      <c r="Q4" s="13">
        <f>IFERROR(__xludf.DUMMYFUNCTION("""COMPUTED_VALUE"""),33.0)</f>
        <v>33</v>
      </c>
      <c r="R4" s="48">
        <f>IFERROR(__xludf.DUMMYFUNCTION("""COMPUTED_VALUE"""),84.0)</f>
        <v>84</v>
      </c>
      <c r="S4" s="16">
        <f>IFERROR(__xludf.DUMMYFUNCTION("""COMPUTED_VALUE"""),30.0)</f>
        <v>30</v>
      </c>
      <c r="T4" s="16">
        <f>IFERROR(__xludf.DUMMYFUNCTION("""COMPUTED_VALUE"""),50.0)</f>
        <v>50</v>
      </c>
      <c r="U4" s="22">
        <f>IFERROR(__xludf.DUMMYFUNCTION("""COMPUTED_VALUE"""),0.009363425925925983)</f>
        <v>0.009363425926</v>
      </c>
      <c r="V4" s="16">
        <f>IFERROR(__xludf.DUMMYFUNCTION("""COMPUTED_VALUE"""),53.0)</f>
        <v>53</v>
      </c>
      <c r="W4" s="16">
        <f>IFERROR(__xludf.DUMMYFUNCTION("""COMPUTED_VALUE"""),1400.0)</f>
        <v>1400</v>
      </c>
      <c r="X4" s="23">
        <f>IFERROR(__xludf.DUMMYFUNCTION("""COMPUTED_VALUE"""),0.2972222222222222)</f>
        <v>0.2972222222</v>
      </c>
      <c r="Y4" s="24">
        <f>IFERROR(__xludf.DUMMYFUNCTION("""COMPUTED_VALUE"""),-102.0)</f>
        <v>-102</v>
      </c>
      <c r="Z4" s="13">
        <f>IFERROR(__xludf.DUMMYFUNCTION("""COMPUTED_VALUE"""),93.0)</f>
        <v>93</v>
      </c>
      <c r="AA4" s="13">
        <f>IFERROR(__xludf.DUMMYFUNCTION("""COMPUTED_VALUE"""),49.0)</f>
        <v>49</v>
      </c>
      <c r="AB4" s="25">
        <f>IFERROR(__xludf.DUMMYFUNCTION("""COMPUTED_VALUE"""),50.0)</f>
        <v>50</v>
      </c>
      <c r="AC4" s="13">
        <f>IFERROR(__xludf.DUMMYFUNCTION("""COMPUTED_VALUE"""),-180.0)</f>
        <v>-180</v>
      </c>
      <c r="AD4" s="26">
        <f>IFERROR(__xludf.DUMMYFUNCTION("""COMPUTED_VALUE"""),6.712962962962962E-4)</f>
        <v>0.0006712962963</v>
      </c>
      <c r="AE4" s="13">
        <f>IFERROR(__xludf.DUMMYFUNCTION("""COMPUTED_VALUE"""),60.0)</f>
        <v>60</v>
      </c>
      <c r="AF4" s="13">
        <f>IFERROR(__xludf.DUMMYFUNCTION("""COMPUTED_VALUE"""),48.0)</f>
        <v>48</v>
      </c>
      <c r="AG4" s="27">
        <f>IFERROR(__xludf.DUMMYFUNCTION("""COMPUTED_VALUE"""),0.0)</f>
        <v>0</v>
      </c>
      <c r="AH4" s="16">
        <f>IFERROR(__xludf.DUMMYFUNCTION("""COMPUTED_VALUE"""),91.0)</f>
        <v>91</v>
      </c>
      <c r="AI4" s="18">
        <f>IFERROR(__xludf.DUMMYFUNCTION("""COMPUTED_VALUE"""),50.0)</f>
        <v>50</v>
      </c>
      <c r="AJ4" s="22">
        <f>IFERROR(__xludf.DUMMYFUNCTION("""COMPUTED_VALUE"""),0.002199074074074074)</f>
        <v>0.002199074074</v>
      </c>
      <c r="AK4" s="13">
        <f>IFERROR(__xludf.DUMMYFUNCTION("""COMPUTED_VALUE"""),57.0)</f>
        <v>57</v>
      </c>
      <c r="AL4" s="16">
        <f>IFERROR(__xludf.DUMMYFUNCTION("""COMPUTED_VALUE"""),1000.0)</f>
        <v>1000</v>
      </c>
      <c r="AM4" s="23">
        <f>IFERROR(__xludf.DUMMYFUNCTION("""COMPUTED_VALUE"""),0.21041666666666667)</f>
        <v>0.2104166667</v>
      </c>
      <c r="AN4" s="16">
        <f>IFERROR(__xludf.DUMMYFUNCTION("""COMPUTED_VALUE"""),-46.0)</f>
        <v>-46</v>
      </c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</row>
    <row r="5">
      <c r="A5" s="13">
        <f>IFERROR(__xludf.DUMMYFUNCTION("""COMPUTED_VALUE"""),2.0)</f>
        <v>2</v>
      </c>
      <c r="B5" s="14">
        <f>IFERROR(__xludf.DUMMYFUNCTION("""COMPUTED_VALUE"""),402.0)</f>
        <v>402</v>
      </c>
      <c r="C5" s="13" t="str">
        <f>IFERROR(__xludf.DUMMYFUNCTION("""COMPUTED_VALUE"""),"Zmajčice")</f>
        <v>Zmajčice</v>
      </c>
      <c r="D5" s="29" t="str">
        <f>IFERROR(__xludf.DUMMYFUNCTION("""COMPUTED_VALUE"""),"RJZ")</f>
        <v>RJZ</v>
      </c>
      <c r="E5" s="15">
        <f>IFERROR(__xludf.DUMMYFUNCTION("""COMPUTED_VALUE"""),3042.5)</f>
        <v>3042.5</v>
      </c>
      <c r="F5" s="13"/>
      <c r="G5" s="15">
        <f>IFERROR(__xludf.DUMMYFUNCTION("""COMPUTED_VALUE"""),95.5)</f>
        <v>95.5</v>
      </c>
      <c r="H5" s="13">
        <f>IFERROR(__xludf.DUMMYFUNCTION("""COMPUTED_VALUE"""),-180.0)</f>
        <v>-180</v>
      </c>
      <c r="I5" s="17">
        <f>IFERROR(__xludf.DUMMYFUNCTION("""COMPUTED_VALUE"""),0.0015393518518518519)</f>
        <v>0.001539351852</v>
      </c>
      <c r="J5" s="30">
        <f>IFERROR(__xludf.DUMMYFUNCTION("""COMPUTED_VALUE"""),60.0)</f>
        <v>60</v>
      </c>
      <c r="K5" s="31">
        <f>IFERROR(__xludf.DUMMYFUNCTION("""COMPUTED_VALUE"""),57.0)</f>
        <v>57</v>
      </c>
      <c r="L5" s="13">
        <f>IFERROR(__xludf.DUMMYFUNCTION("""COMPUTED_VALUE"""),144.0)</f>
        <v>144</v>
      </c>
      <c r="M5" s="13">
        <f>IFERROR(__xludf.DUMMYFUNCTION("""COMPUTED_VALUE"""),54.0)</f>
        <v>54</v>
      </c>
      <c r="N5" s="13">
        <f>IFERROR(__xludf.DUMMYFUNCTION("""COMPUTED_VALUE"""),35.0)</f>
        <v>35</v>
      </c>
      <c r="O5" s="20">
        <f>IFERROR(__xludf.DUMMYFUNCTION("""COMPUTED_VALUE"""),0.38)</f>
        <v>0.38</v>
      </c>
      <c r="P5" s="16">
        <f>IFERROR(__xludf.DUMMYFUNCTION("""COMPUTED_VALUE"""),100.0)</f>
        <v>100</v>
      </c>
      <c r="Q5" s="13">
        <f>IFERROR(__xludf.DUMMYFUNCTION("""COMPUTED_VALUE"""),26.0)</f>
        <v>26</v>
      </c>
      <c r="R5" s="48">
        <f>IFERROR(__xludf.DUMMYFUNCTION("""COMPUTED_VALUE"""),95.0)</f>
        <v>95</v>
      </c>
      <c r="S5" s="27">
        <f>IFERROR(__xludf.DUMMYFUNCTION("""COMPUTED_VALUE"""),15.0)</f>
        <v>15</v>
      </c>
      <c r="T5" s="27">
        <f>IFERROR(__xludf.DUMMYFUNCTION("""COMPUTED_VALUE"""),50.0)</f>
        <v>50</v>
      </c>
      <c r="U5" s="22">
        <f>IFERROR(__xludf.DUMMYFUNCTION("""COMPUTED_VALUE"""),0.00833333333333336)</f>
        <v>0.008333333333</v>
      </c>
      <c r="V5" s="27">
        <f>IFERROR(__xludf.DUMMYFUNCTION("""COMPUTED_VALUE"""),60.0)</f>
        <v>60</v>
      </c>
      <c r="W5" s="16">
        <f>IFERROR(__xludf.DUMMYFUNCTION("""COMPUTED_VALUE"""),1400.0)</f>
        <v>1400</v>
      </c>
      <c r="X5" s="23">
        <f>IFERROR(__xludf.DUMMYFUNCTION("""COMPUTED_VALUE"""),0.33958333333333335)</f>
        <v>0.3395833333</v>
      </c>
      <c r="Y5" s="24">
        <f>IFERROR(__xludf.DUMMYFUNCTION("""COMPUTED_VALUE"""),-224.0)</f>
        <v>-224</v>
      </c>
      <c r="Z5" s="13">
        <f>IFERROR(__xludf.DUMMYFUNCTION("""COMPUTED_VALUE"""),93.0)</f>
        <v>93</v>
      </c>
      <c r="AA5" s="13">
        <f>IFERROR(__xludf.DUMMYFUNCTION("""COMPUTED_VALUE"""),49.0)</f>
        <v>49</v>
      </c>
      <c r="AB5" s="13">
        <f>IFERROR(__xludf.DUMMYFUNCTION("""COMPUTED_VALUE"""),50.0)</f>
        <v>50</v>
      </c>
      <c r="AC5" s="13">
        <f>IFERROR(__xludf.DUMMYFUNCTION("""COMPUTED_VALUE"""),-180.0)</f>
        <v>-180</v>
      </c>
      <c r="AD5" s="26">
        <f>IFERROR(__xludf.DUMMYFUNCTION("""COMPUTED_VALUE"""),7.291666666666667E-4)</f>
        <v>0.0007291666667</v>
      </c>
      <c r="AE5" s="13">
        <f>IFERROR(__xludf.DUMMYFUNCTION("""COMPUTED_VALUE"""),58.0)</f>
        <v>58</v>
      </c>
      <c r="AF5" s="13">
        <f>IFERROR(__xludf.DUMMYFUNCTION("""COMPUTED_VALUE"""),54.0)</f>
        <v>54</v>
      </c>
      <c r="AG5" s="27">
        <f>IFERROR(__xludf.DUMMYFUNCTION("""COMPUTED_VALUE"""),0.0)</f>
        <v>0</v>
      </c>
      <c r="AH5" s="16">
        <f>IFERROR(__xludf.DUMMYFUNCTION("""COMPUTED_VALUE"""),108.0)</f>
        <v>108</v>
      </c>
      <c r="AI5" s="18">
        <f>IFERROR(__xludf.DUMMYFUNCTION("""COMPUTED_VALUE"""),40.0)</f>
        <v>40</v>
      </c>
      <c r="AJ5" s="22">
        <f>IFERROR(__xludf.DUMMYFUNCTION("""COMPUTED_VALUE"""),0.003726851851851852)</f>
        <v>0.003726851852</v>
      </c>
      <c r="AK5" s="13">
        <f>IFERROR(__xludf.DUMMYFUNCTION("""COMPUTED_VALUE"""),39.0)</f>
        <v>39</v>
      </c>
      <c r="AL5" s="16">
        <f>IFERROR(__xludf.DUMMYFUNCTION("""COMPUTED_VALUE"""),1000.0)</f>
        <v>1000</v>
      </c>
      <c r="AM5" s="23">
        <f>IFERROR(__xludf.DUMMYFUNCTION("""COMPUTED_VALUE"""),0.21388888888888888)</f>
        <v>0.2138888889</v>
      </c>
      <c r="AN5" s="16">
        <f>IFERROR(__xludf.DUMMYFUNCTION("""COMPUTED_VALUE"""),-56.0)</f>
        <v>-56</v>
      </c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</row>
    <row r="6" hidden="1">
      <c r="A6" s="13"/>
      <c r="B6" s="14"/>
      <c r="C6" s="13"/>
      <c r="D6" s="29"/>
      <c r="E6" s="15"/>
      <c r="F6" s="13"/>
      <c r="G6" s="15"/>
      <c r="H6" s="13"/>
      <c r="I6" s="32"/>
      <c r="J6" s="30"/>
      <c r="K6" s="31"/>
      <c r="L6" s="13"/>
      <c r="M6" s="13"/>
      <c r="N6" s="13"/>
      <c r="O6" s="20"/>
      <c r="P6" s="16"/>
      <c r="Q6" s="13"/>
      <c r="R6" s="48"/>
      <c r="S6" s="29"/>
      <c r="T6" s="29"/>
      <c r="U6" s="22"/>
      <c r="V6" s="27"/>
      <c r="W6" s="16"/>
      <c r="X6" s="23"/>
      <c r="Y6" s="24"/>
      <c r="Z6" s="13"/>
      <c r="AA6" s="13"/>
      <c r="AB6" s="13"/>
      <c r="AC6" s="13"/>
      <c r="AD6" s="26"/>
      <c r="AE6" s="13"/>
      <c r="AF6" s="13"/>
      <c r="AG6" s="27"/>
      <c r="AH6" s="16"/>
      <c r="AI6" s="18"/>
      <c r="AJ6" s="22"/>
      <c r="AK6" s="13"/>
      <c r="AL6" s="16"/>
      <c r="AM6" s="23"/>
      <c r="AN6" s="16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</row>
    <row r="7" hidden="1">
      <c r="A7" s="13"/>
      <c r="B7" s="14"/>
      <c r="C7" s="13"/>
      <c r="D7" s="13"/>
      <c r="E7" s="15"/>
      <c r="F7" s="13"/>
      <c r="G7" s="15"/>
      <c r="H7" s="13"/>
      <c r="I7" s="17"/>
      <c r="J7" s="30"/>
      <c r="K7" s="34"/>
      <c r="L7" s="13"/>
      <c r="M7" s="13"/>
      <c r="N7" s="13"/>
      <c r="O7" s="20"/>
      <c r="P7" s="16"/>
      <c r="Q7" s="13"/>
      <c r="R7" s="48"/>
      <c r="S7" s="29"/>
      <c r="T7" s="13"/>
      <c r="U7" s="22"/>
      <c r="V7" s="27"/>
      <c r="W7" s="16"/>
      <c r="X7" s="23"/>
      <c r="Y7" s="24"/>
      <c r="Z7" s="13"/>
      <c r="AA7" s="13"/>
      <c r="AB7" s="13"/>
      <c r="AC7" s="13"/>
      <c r="AD7" s="26"/>
      <c r="AE7" s="13"/>
      <c r="AF7" s="13"/>
      <c r="AG7" s="27"/>
      <c r="AH7" s="16"/>
      <c r="AI7" s="18"/>
      <c r="AJ7" s="22"/>
      <c r="AK7" s="13"/>
      <c r="AL7" s="16"/>
      <c r="AM7" s="23"/>
      <c r="AN7" s="16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</row>
    <row r="8" hidden="1">
      <c r="A8" s="13"/>
      <c r="B8" s="14"/>
      <c r="C8" s="13"/>
      <c r="D8" s="13"/>
      <c r="E8" s="15"/>
      <c r="F8" s="13"/>
      <c r="G8" s="15"/>
      <c r="H8" s="13"/>
      <c r="I8" s="17"/>
      <c r="J8" s="30"/>
      <c r="K8" s="31"/>
      <c r="L8" s="13"/>
      <c r="M8" s="13"/>
      <c r="N8" s="13"/>
      <c r="O8" s="20"/>
      <c r="P8" s="16"/>
      <c r="Q8" s="13"/>
      <c r="R8" s="48"/>
      <c r="S8" s="13"/>
      <c r="T8" s="13"/>
      <c r="U8" s="22"/>
      <c r="V8" s="27"/>
      <c r="W8" s="16"/>
      <c r="X8" s="23"/>
      <c r="Y8" s="24"/>
      <c r="Z8" s="13"/>
      <c r="AA8" s="13"/>
      <c r="AB8" s="13"/>
      <c r="AC8" s="13"/>
      <c r="AD8" s="26"/>
      <c r="AE8" s="13"/>
      <c r="AF8" s="13"/>
      <c r="AG8" s="27"/>
      <c r="AH8" s="16"/>
      <c r="AI8" s="18"/>
      <c r="AJ8" s="22"/>
      <c r="AK8" s="13"/>
      <c r="AL8" s="16"/>
      <c r="AM8" s="23"/>
      <c r="AN8" s="16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</row>
    <row r="9" hidden="1">
      <c r="A9" s="13"/>
      <c r="B9" s="35"/>
      <c r="C9" s="13"/>
      <c r="D9" s="13"/>
      <c r="E9" s="15"/>
      <c r="F9" s="13"/>
      <c r="G9" s="15"/>
      <c r="H9" s="13"/>
      <c r="I9" s="17"/>
      <c r="J9" s="30"/>
      <c r="K9" s="31"/>
      <c r="L9" s="13"/>
      <c r="M9" s="13"/>
      <c r="N9" s="13"/>
      <c r="O9" s="20"/>
      <c r="P9" s="16"/>
      <c r="Q9" s="13"/>
      <c r="R9" s="48"/>
      <c r="S9" s="13"/>
      <c r="T9" s="13"/>
      <c r="U9" s="22"/>
      <c r="V9" s="27"/>
      <c r="W9" s="16"/>
      <c r="X9" s="23"/>
      <c r="Y9" s="24"/>
      <c r="Z9" s="13"/>
      <c r="AA9" s="13"/>
      <c r="AB9" s="13"/>
      <c r="AC9" s="13"/>
      <c r="AD9" s="26"/>
      <c r="AE9" s="13"/>
      <c r="AF9" s="13"/>
      <c r="AG9" s="27"/>
      <c r="AH9" s="16"/>
      <c r="AI9" s="18"/>
      <c r="AJ9" s="22"/>
      <c r="AK9" s="13"/>
      <c r="AL9" s="16"/>
      <c r="AM9" s="23"/>
      <c r="AN9" s="16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</row>
    <row r="10" hidden="1">
      <c r="A10" s="13"/>
      <c r="B10" s="35"/>
      <c r="C10" s="13"/>
      <c r="D10" s="13"/>
      <c r="E10" s="15"/>
      <c r="F10" s="13"/>
      <c r="G10" s="15"/>
      <c r="H10" s="13"/>
      <c r="I10" s="17"/>
      <c r="J10" s="30"/>
      <c r="K10" s="31"/>
      <c r="L10" s="13"/>
      <c r="M10" s="13"/>
      <c r="N10" s="13"/>
      <c r="O10" s="20"/>
      <c r="P10" s="16"/>
      <c r="Q10" s="13"/>
      <c r="R10" s="48"/>
      <c r="S10" s="13"/>
      <c r="T10" s="13"/>
      <c r="U10" s="22"/>
      <c r="V10" s="27"/>
      <c r="W10" s="16"/>
      <c r="X10" s="23"/>
      <c r="Y10" s="24"/>
      <c r="Z10" s="13"/>
      <c r="AA10" s="13"/>
      <c r="AB10" s="13"/>
      <c r="AC10" s="13"/>
      <c r="AD10" s="26"/>
      <c r="AE10" s="13"/>
      <c r="AF10" s="13"/>
      <c r="AG10" s="27"/>
      <c r="AH10" s="16"/>
      <c r="AI10" s="18"/>
      <c r="AJ10" s="22"/>
      <c r="AK10" s="13"/>
      <c r="AL10" s="16"/>
      <c r="AM10" s="23"/>
      <c r="AN10" s="16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</row>
    <row r="11" hidden="1">
      <c r="A11" s="13"/>
      <c r="B11" s="35"/>
      <c r="C11" s="13"/>
      <c r="D11" s="13"/>
      <c r="E11" s="15"/>
      <c r="F11" s="13"/>
      <c r="G11" s="15"/>
      <c r="H11" s="13"/>
      <c r="I11" s="37"/>
      <c r="J11" s="38"/>
      <c r="K11" s="39"/>
      <c r="L11" s="13"/>
      <c r="M11" s="13"/>
      <c r="N11" s="13"/>
      <c r="O11" s="20"/>
      <c r="P11" s="16"/>
      <c r="Q11" s="13"/>
      <c r="R11" s="48"/>
      <c r="S11" s="13"/>
      <c r="T11" s="13"/>
      <c r="U11" s="22"/>
      <c r="V11" s="27"/>
      <c r="W11" s="16"/>
      <c r="X11" s="23"/>
      <c r="Y11" s="24"/>
      <c r="Z11" s="13"/>
      <c r="AA11" s="13"/>
      <c r="AB11" s="13"/>
      <c r="AC11" s="13"/>
      <c r="AD11" s="26"/>
      <c r="AE11" s="13"/>
      <c r="AF11" s="13"/>
      <c r="AG11" s="27"/>
      <c r="AH11" s="16"/>
      <c r="AI11" s="18"/>
      <c r="AJ11" s="22"/>
      <c r="AK11" s="13"/>
      <c r="AL11" s="16"/>
      <c r="AM11" s="23"/>
      <c r="AN11" s="16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</row>
    <row r="12">
      <c r="A12" s="40"/>
      <c r="B12" s="40"/>
      <c r="C12" s="40" t="s">
        <v>39</v>
      </c>
      <c r="D12" s="40"/>
      <c r="E12" s="40">
        <f>SUM(F12:W12,Z12:AL12)</f>
        <v>3835</v>
      </c>
      <c r="F12" s="40"/>
      <c r="G12" s="40">
        <v>125.0</v>
      </c>
      <c r="H12" s="40"/>
      <c r="I12" s="41"/>
      <c r="J12" s="40">
        <v>60.0</v>
      </c>
      <c r="K12" s="42">
        <v>60.0</v>
      </c>
      <c r="L12" s="40">
        <v>200.0</v>
      </c>
      <c r="M12" s="40">
        <v>60.0</v>
      </c>
      <c r="N12" s="40">
        <v>100.0</v>
      </c>
      <c r="O12" s="40"/>
      <c r="P12" s="40">
        <v>100.0</v>
      </c>
      <c r="Q12" s="40">
        <v>80.0</v>
      </c>
      <c r="R12" s="40">
        <v>150.0</v>
      </c>
      <c r="S12" s="40">
        <v>30.0</v>
      </c>
      <c r="T12" s="40">
        <v>50.0</v>
      </c>
      <c r="U12" s="40"/>
      <c r="V12" s="40">
        <v>60.0</v>
      </c>
      <c r="W12" s="40">
        <v>1300.0</v>
      </c>
      <c r="X12" s="43">
        <v>0.2791666666666667</v>
      </c>
      <c r="Y12" s="42"/>
      <c r="Z12" s="40">
        <v>100.0</v>
      </c>
      <c r="AA12" s="40">
        <v>20.0</v>
      </c>
      <c r="AB12" s="42">
        <v>50.0</v>
      </c>
      <c r="AC12" s="40"/>
      <c r="AD12" s="40"/>
      <c r="AE12" s="40">
        <v>60.0</v>
      </c>
      <c r="AF12" s="40">
        <v>60.0</v>
      </c>
      <c r="AG12" s="40"/>
      <c r="AH12" s="40">
        <v>150.0</v>
      </c>
      <c r="AI12" s="40">
        <v>60.0</v>
      </c>
      <c r="AJ12" s="40"/>
      <c r="AK12" s="40">
        <v>60.0</v>
      </c>
      <c r="AL12" s="40">
        <v>900.0</v>
      </c>
      <c r="AM12" s="43">
        <v>0.2076388888888889</v>
      </c>
      <c r="AN12" s="40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</row>
    <row r="13">
      <c r="A13" s="28"/>
      <c r="B13" s="28"/>
      <c r="C13" s="44" t="s">
        <v>40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H13" s="28"/>
      <c r="AI13" s="28"/>
      <c r="AJ13" s="28"/>
      <c r="AK13" s="28"/>
      <c r="AL13" s="28"/>
      <c r="AM13" s="28"/>
      <c r="AN13" s="28"/>
    </row>
    <row r="1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H14" s="28"/>
      <c r="AI14" s="28"/>
      <c r="AJ14" s="28"/>
      <c r="AK14" s="28"/>
      <c r="AL14" s="28"/>
      <c r="AM14" s="28"/>
      <c r="AN14" s="28"/>
    </row>
    <row r="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H15" s="28"/>
      <c r="AI15" s="28"/>
      <c r="AJ15" s="28"/>
      <c r="AK15" s="28"/>
    </row>
    <row r="16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H16" s="28"/>
      <c r="AI16" s="28"/>
      <c r="AJ16" s="28"/>
      <c r="AK16" s="28"/>
      <c r="AL16" s="28"/>
      <c r="AM16" s="28"/>
      <c r="AN16" s="28"/>
    </row>
    <row r="1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H17" s="28"/>
      <c r="AI17" s="28"/>
      <c r="AJ17" s="28"/>
      <c r="AK17" s="28"/>
      <c r="AL17" s="28"/>
      <c r="AM17" s="28"/>
      <c r="AN17" s="28"/>
    </row>
    <row r="18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H18" s="28"/>
      <c r="AI18" s="28"/>
      <c r="AJ18" s="28"/>
      <c r="AK18" s="28"/>
      <c r="AL18" s="28"/>
      <c r="AM18" s="28"/>
      <c r="AN18" s="28"/>
    </row>
    <row r="19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H19" s="28"/>
      <c r="AI19" s="28"/>
      <c r="AJ19" s="28"/>
      <c r="AK19" s="28"/>
      <c r="AL19" s="28"/>
      <c r="AM19" s="28"/>
      <c r="AN19" s="28"/>
    </row>
    <row r="20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H20" s="28"/>
      <c r="AI20" s="28"/>
      <c r="AJ20" s="28"/>
      <c r="AK20" s="28"/>
      <c r="AL20" s="28"/>
      <c r="AM20" s="28"/>
      <c r="AN20" s="28"/>
    </row>
    <row r="2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H21" s="28"/>
      <c r="AI21" s="28"/>
      <c r="AJ21" s="28"/>
      <c r="AK21" s="28"/>
      <c r="AL21" s="28"/>
      <c r="AM21" s="28"/>
      <c r="AN21" s="28"/>
    </row>
    <row r="2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H22" s="28"/>
      <c r="AI22" s="28"/>
      <c r="AJ22" s="28"/>
      <c r="AK22" s="28"/>
      <c r="AL22" s="28"/>
      <c r="AM22" s="28"/>
      <c r="AN22" s="28"/>
    </row>
    <row r="2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H23" s="28"/>
      <c r="AI23" s="28"/>
      <c r="AJ23" s="28"/>
      <c r="AK23" s="28"/>
      <c r="AL23" s="28"/>
      <c r="AM23" s="28"/>
      <c r="AN23" s="28"/>
    </row>
    <row r="24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H24" s="28"/>
      <c r="AI24" s="28"/>
      <c r="AJ24" s="28"/>
      <c r="AK24" s="28"/>
      <c r="AL24" s="28"/>
      <c r="AM24" s="28"/>
      <c r="AN24" s="28"/>
    </row>
    <row r="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H25" s="28"/>
      <c r="AI25" s="28"/>
      <c r="AJ25" s="28"/>
      <c r="AK25" s="28"/>
      <c r="AL25" s="28"/>
      <c r="AM25" s="28"/>
      <c r="AN25" s="28"/>
    </row>
    <row r="26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H26" s="28"/>
      <c r="AI26" s="28"/>
      <c r="AJ26" s="28"/>
      <c r="AK26" s="28"/>
      <c r="AL26" s="28"/>
      <c r="AM26" s="28"/>
      <c r="AN26" s="28"/>
    </row>
    <row r="2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H27" s="28"/>
      <c r="AI27" s="28"/>
      <c r="AJ27" s="28"/>
      <c r="AK27" s="28"/>
      <c r="AL27" s="28"/>
      <c r="AM27" s="28"/>
      <c r="AN27" s="28"/>
    </row>
    <row r="28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H28" s="28"/>
      <c r="AI28" s="28"/>
      <c r="AJ28" s="28"/>
      <c r="AK28" s="28"/>
      <c r="AL28" s="28"/>
      <c r="AM28" s="28"/>
      <c r="AN28" s="28"/>
    </row>
    <row r="29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H29" s="28"/>
      <c r="AI29" s="28"/>
      <c r="AJ29" s="28"/>
      <c r="AK29" s="28"/>
      <c r="AL29" s="28"/>
      <c r="AM29" s="28"/>
      <c r="AN29" s="28"/>
    </row>
    <row r="30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H30" s="28"/>
      <c r="AI30" s="28"/>
      <c r="AJ30" s="28"/>
      <c r="AK30" s="28"/>
      <c r="AL30" s="28"/>
      <c r="AM30" s="28"/>
      <c r="AN30" s="28"/>
    </row>
    <row r="3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H31" s="28"/>
      <c r="AI31" s="28"/>
      <c r="AJ31" s="28"/>
      <c r="AK31" s="28"/>
      <c r="AL31" s="28"/>
      <c r="AM31" s="28"/>
      <c r="AN31" s="28"/>
    </row>
    <row r="3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H32" s="28"/>
      <c r="AI32" s="28"/>
      <c r="AJ32" s="28"/>
      <c r="AK32" s="28"/>
      <c r="AL32" s="28"/>
      <c r="AM32" s="28"/>
      <c r="AN32" s="28"/>
    </row>
    <row r="3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H33" s="28"/>
      <c r="AI33" s="28"/>
      <c r="AJ33" s="28"/>
      <c r="AK33" s="28"/>
      <c r="AL33" s="28"/>
      <c r="AM33" s="28"/>
      <c r="AN33" s="28"/>
    </row>
    <row r="3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H34" s="28"/>
      <c r="AI34" s="28"/>
      <c r="AJ34" s="28"/>
      <c r="AK34" s="28"/>
      <c r="AL34" s="28"/>
      <c r="AM34" s="28"/>
      <c r="AN34" s="28"/>
    </row>
    <row r="3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H35" s="28"/>
      <c r="AI35" s="28"/>
      <c r="AJ35" s="28"/>
      <c r="AK35" s="28"/>
      <c r="AL35" s="28"/>
      <c r="AM35" s="28"/>
      <c r="AN35" s="28"/>
    </row>
    <row r="3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H36" s="28"/>
      <c r="AI36" s="28"/>
      <c r="AJ36" s="28"/>
      <c r="AK36" s="28"/>
      <c r="AL36" s="28"/>
      <c r="AM36" s="28"/>
      <c r="AN36" s="28"/>
    </row>
    <row r="37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H37" s="28"/>
      <c r="AI37" s="28"/>
      <c r="AJ37" s="28"/>
      <c r="AK37" s="28"/>
      <c r="AL37" s="28"/>
      <c r="AM37" s="28"/>
      <c r="AN37" s="28"/>
    </row>
    <row r="38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H38" s="28"/>
      <c r="AI38" s="28"/>
      <c r="AJ38" s="28"/>
      <c r="AK38" s="28"/>
      <c r="AL38" s="28"/>
      <c r="AM38" s="28"/>
      <c r="AN38" s="28"/>
    </row>
    <row r="3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H39" s="28"/>
      <c r="AI39" s="28"/>
      <c r="AJ39" s="28"/>
      <c r="AK39" s="28"/>
      <c r="AL39" s="28"/>
      <c r="AM39" s="28"/>
      <c r="AN39" s="28"/>
    </row>
    <row r="40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H40" s="28"/>
      <c r="AI40" s="28"/>
      <c r="AJ40" s="28"/>
      <c r="AK40" s="28"/>
      <c r="AL40" s="28"/>
      <c r="AM40" s="28"/>
      <c r="AN40" s="28"/>
    </row>
    <row r="4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H41" s="28"/>
      <c r="AI41" s="28"/>
      <c r="AJ41" s="28"/>
      <c r="AK41" s="28"/>
      <c r="AL41" s="28"/>
      <c r="AM41" s="28"/>
      <c r="AN41" s="28"/>
    </row>
    <row r="4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H42" s="28"/>
      <c r="AI42" s="28"/>
      <c r="AJ42" s="28"/>
      <c r="AK42" s="28"/>
      <c r="AL42" s="28"/>
      <c r="AM42" s="28"/>
      <c r="AN42" s="28"/>
    </row>
    <row r="4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H43" s="28"/>
      <c r="AI43" s="28"/>
      <c r="AJ43" s="28"/>
      <c r="AK43" s="28"/>
      <c r="AL43" s="28"/>
      <c r="AM43" s="28"/>
      <c r="AN43" s="28"/>
    </row>
    <row r="4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H44" s="28"/>
      <c r="AI44" s="28"/>
      <c r="AJ44" s="28"/>
      <c r="AK44" s="28"/>
      <c r="AL44" s="28"/>
      <c r="AM44" s="28"/>
      <c r="AN44" s="28"/>
    </row>
    <row r="4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H45" s="28"/>
      <c r="AI45" s="28"/>
      <c r="AJ45" s="28"/>
      <c r="AK45" s="28"/>
      <c r="AL45" s="28"/>
      <c r="AM45" s="28"/>
      <c r="AN45" s="28"/>
    </row>
    <row r="46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H46" s="28"/>
      <c r="AI46" s="28"/>
      <c r="AJ46" s="28"/>
      <c r="AK46" s="28"/>
      <c r="AL46" s="28"/>
      <c r="AM46" s="28"/>
      <c r="AN46" s="28"/>
    </row>
    <row r="47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H47" s="28"/>
      <c r="AI47" s="28"/>
      <c r="AJ47" s="28"/>
      <c r="AK47" s="28"/>
      <c r="AL47" s="28"/>
      <c r="AM47" s="28"/>
      <c r="AN47" s="28"/>
    </row>
    <row r="4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H48" s="28"/>
      <c r="AI48" s="28"/>
      <c r="AJ48" s="28"/>
      <c r="AK48" s="28"/>
      <c r="AL48" s="28"/>
      <c r="AM48" s="28"/>
      <c r="AN48" s="28"/>
    </row>
    <row r="49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H49" s="28"/>
      <c r="AI49" s="28"/>
      <c r="AJ49" s="28"/>
      <c r="AK49" s="28"/>
      <c r="AL49" s="28"/>
      <c r="AM49" s="28"/>
      <c r="AN49" s="28"/>
    </row>
    <row r="50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H50" s="28"/>
      <c r="AI50" s="28"/>
      <c r="AJ50" s="28"/>
      <c r="AK50" s="28"/>
      <c r="AL50" s="28"/>
      <c r="AM50" s="28"/>
      <c r="AN50" s="28"/>
    </row>
    <row r="5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H51" s="28"/>
      <c r="AI51" s="28"/>
      <c r="AJ51" s="28"/>
      <c r="AK51" s="28"/>
      <c r="AL51" s="28"/>
      <c r="AM51" s="28"/>
      <c r="AN51" s="28"/>
    </row>
    <row r="5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H52" s="28"/>
      <c r="AI52" s="28"/>
      <c r="AJ52" s="28"/>
      <c r="AK52" s="28"/>
      <c r="AL52" s="28"/>
      <c r="AM52" s="28"/>
      <c r="AN52" s="28"/>
    </row>
    <row r="5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H53" s="28"/>
      <c r="AI53" s="28"/>
      <c r="AJ53" s="28"/>
      <c r="AK53" s="28"/>
      <c r="AL53" s="28"/>
      <c r="AM53" s="28"/>
      <c r="AN53" s="28"/>
    </row>
    <row r="5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H54" s="28"/>
      <c r="AI54" s="28"/>
      <c r="AJ54" s="28"/>
      <c r="AK54" s="28"/>
      <c r="AL54" s="28"/>
      <c r="AM54" s="28"/>
      <c r="AN54" s="28"/>
    </row>
    <row r="5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H55" s="28"/>
      <c r="AI55" s="28"/>
      <c r="AJ55" s="28"/>
      <c r="AK55" s="28"/>
      <c r="AL55" s="28"/>
      <c r="AM55" s="28"/>
      <c r="AN55" s="28"/>
    </row>
    <row r="56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H56" s="28"/>
      <c r="AI56" s="28"/>
      <c r="AJ56" s="28"/>
      <c r="AK56" s="28"/>
      <c r="AL56" s="28"/>
      <c r="AM56" s="28"/>
      <c r="AN56" s="28"/>
    </row>
    <row r="5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H57" s="28"/>
      <c r="AI57" s="28"/>
      <c r="AJ57" s="28"/>
      <c r="AK57" s="28"/>
      <c r="AL57" s="28"/>
      <c r="AM57" s="28"/>
      <c r="AN57" s="28"/>
    </row>
    <row r="58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H58" s="28"/>
      <c r="AI58" s="28"/>
      <c r="AJ58" s="28"/>
      <c r="AK58" s="28"/>
      <c r="AL58" s="28"/>
      <c r="AM58" s="28"/>
      <c r="AN58" s="28"/>
    </row>
    <row r="59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H59" s="28"/>
      <c r="AI59" s="28"/>
      <c r="AJ59" s="28"/>
      <c r="AK59" s="28"/>
      <c r="AL59" s="28"/>
      <c r="AM59" s="28"/>
      <c r="AN59" s="28"/>
    </row>
    <row r="60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H60" s="28"/>
      <c r="AI60" s="28"/>
      <c r="AJ60" s="28"/>
      <c r="AK60" s="28"/>
      <c r="AL60" s="28"/>
      <c r="AM60" s="28"/>
      <c r="AN60" s="28"/>
    </row>
    <row r="6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H61" s="28"/>
      <c r="AI61" s="28"/>
      <c r="AJ61" s="28"/>
      <c r="AK61" s="28"/>
      <c r="AL61" s="28"/>
      <c r="AM61" s="28"/>
      <c r="AN61" s="28"/>
    </row>
    <row r="6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H62" s="28"/>
      <c r="AI62" s="28"/>
      <c r="AJ62" s="28"/>
      <c r="AK62" s="28"/>
      <c r="AL62" s="28"/>
      <c r="AM62" s="28"/>
      <c r="AN62" s="28"/>
    </row>
    <row r="6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H63" s="28"/>
      <c r="AI63" s="28"/>
      <c r="AJ63" s="28"/>
      <c r="AK63" s="28"/>
      <c r="AL63" s="28"/>
      <c r="AM63" s="28"/>
      <c r="AN63" s="28"/>
    </row>
    <row r="6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H64" s="28"/>
      <c r="AI64" s="28"/>
      <c r="AJ64" s="28"/>
      <c r="AK64" s="28"/>
      <c r="AL64" s="28"/>
      <c r="AM64" s="28"/>
      <c r="AN64" s="28"/>
    </row>
    <row r="6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H65" s="28"/>
      <c r="AI65" s="28"/>
      <c r="AJ65" s="28"/>
      <c r="AK65" s="28"/>
      <c r="AL65" s="28"/>
      <c r="AM65" s="28"/>
      <c r="AN65" s="28"/>
    </row>
    <row r="66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H66" s="28"/>
      <c r="AI66" s="28"/>
      <c r="AJ66" s="28"/>
      <c r="AK66" s="28"/>
      <c r="AL66" s="28"/>
      <c r="AM66" s="28"/>
      <c r="AN66" s="28"/>
    </row>
    <row r="67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H67" s="28"/>
      <c r="AI67" s="28"/>
      <c r="AJ67" s="28"/>
      <c r="AK67" s="28"/>
      <c r="AL67" s="28"/>
      <c r="AM67" s="28"/>
      <c r="AN67" s="28"/>
    </row>
    <row r="68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H68" s="28"/>
      <c r="AI68" s="28"/>
      <c r="AJ68" s="28"/>
      <c r="AK68" s="28"/>
      <c r="AL68" s="28"/>
      <c r="AM68" s="28"/>
      <c r="AN68" s="28"/>
    </row>
    <row r="69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H69" s="28"/>
      <c r="AI69" s="28"/>
      <c r="AJ69" s="28"/>
      <c r="AK69" s="28"/>
      <c r="AL69" s="28"/>
      <c r="AM69" s="28"/>
      <c r="AN69" s="28"/>
    </row>
    <row r="70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H70" s="28"/>
      <c r="AI70" s="28"/>
      <c r="AJ70" s="28"/>
      <c r="AK70" s="28"/>
      <c r="AL70" s="28"/>
      <c r="AM70" s="28"/>
      <c r="AN70" s="28"/>
    </row>
    <row r="7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H71" s="28"/>
      <c r="AI71" s="28"/>
      <c r="AJ71" s="28"/>
      <c r="AK71" s="28"/>
      <c r="AL71" s="28"/>
      <c r="AM71" s="28"/>
      <c r="AN71" s="28"/>
    </row>
    <row r="7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H72" s="28"/>
      <c r="AI72" s="28"/>
      <c r="AJ72" s="28"/>
      <c r="AK72" s="28"/>
      <c r="AL72" s="28"/>
      <c r="AM72" s="28"/>
      <c r="AN72" s="28"/>
    </row>
    <row r="7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H73" s="28"/>
      <c r="AI73" s="28"/>
      <c r="AJ73" s="28"/>
      <c r="AK73" s="28"/>
      <c r="AL73" s="28"/>
      <c r="AM73" s="28"/>
      <c r="AN73" s="28"/>
    </row>
    <row r="7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H74" s="28"/>
      <c r="AI74" s="28"/>
      <c r="AJ74" s="28"/>
      <c r="AK74" s="28"/>
      <c r="AL74" s="28"/>
      <c r="AM74" s="28"/>
      <c r="AN74" s="28"/>
    </row>
    <row r="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H75" s="28"/>
      <c r="AI75" s="28"/>
      <c r="AJ75" s="28"/>
      <c r="AK75" s="28"/>
      <c r="AL75" s="28"/>
      <c r="AM75" s="28"/>
      <c r="AN75" s="28"/>
    </row>
    <row r="7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H76" s="28"/>
      <c r="AI76" s="28"/>
      <c r="AJ76" s="28"/>
      <c r="AK76" s="28"/>
      <c r="AL76" s="28"/>
      <c r="AM76" s="28"/>
      <c r="AN76" s="28"/>
    </row>
    <row r="7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H77" s="28"/>
      <c r="AI77" s="28"/>
      <c r="AJ77" s="28"/>
      <c r="AK77" s="28"/>
      <c r="AL77" s="28"/>
      <c r="AM77" s="28"/>
      <c r="AN77" s="28"/>
    </row>
    <row r="7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H78" s="28"/>
      <c r="AI78" s="28"/>
      <c r="AJ78" s="28"/>
      <c r="AK78" s="28"/>
      <c r="AL78" s="28"/>
      <c r="AM78" s="28"/>
      <c r="AN78" s="28"/>
    </row>
    <row r="79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H79" s="28"/>
      <c r="AI79" s="28"/>
      <c r="AJ79" s="28"/>
      <c r="AK79" s="28"/>
      <c r="AL79" s="28"/>
      <c r="AM79" s="28"/>
      <c r="AN79" s="28"/>
    </row>
    <row r="8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H80" s="28"/>
      <c r="AI80" s="28"/>
      <c r="AJ80" s="28"/>
      <c r="AK80" s="28"/>
      <c r="AL80" s="28"/>
      <c r="AM80" s="28"/>
      <c r="AN80" s="28"/>
    </row>
    <row r="8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H81" s="28"/>
      <c r="AI81" s="28"/>
      <c r="AJ81" s="28"/>
      <c r="AK81" s="28"/>
      <c r="AL81" s="28"/>
      <c r="AM81" s="28"/>
      <c r="AN81" s="28"/>
    </row>
    <row r="8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H82" s="28"/>
      <c r="AI82" s="28"/>
      <c r="AJ82" s="28"/>
      <c r="AK82" s="28"/>
      <c r="AL82" s="28"/>
      <c r="AM82" s="28"/>
      <c r="AN82" s="28"/>
    </row>
    <row r="8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H83" s="28"/>
      <c r="AI83" s="28"/>
      <c r="AJ83" s="28"/>
      <c r="AK83" s="28"/>
      <c r="AL83" s="28"/>
      <c r="AM83" s="28"/>
      <c r="AN83" s="28"/>
    </row>
    <row r="8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H84" s="28"/>
      <c r="AI84" s="28"/>
      <c r="AJ84" s="28"/>
      <c r="AK84" s="28"/>
      <c r="AL84" s="28"/>
      <c r="AM84" s="28"/>
      <c r="AN84" s="28"/>
    </row>
    <row r="8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H85" s="28"/>
      <c r="AI85" s="28"/>
      <c r="AJ85" s="28"/>
      <c r="AK85" s="28"/>
      <c r="AL85" s="28"/>
      <c r="AM85" s="28"/>
      <c r="AN85" s="28"/>
    </row>
    <row r="8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H86" s="28"/>
      <c r="AI86" s="28"/>
      <c r="AJ86" s="28"/>
      <c r="AK86" s="28"/>
      <c r="AL86" s="28"/>
      <c r="AM86" s="28"/>
      <c r="AN86" s="28"/>
    </row>
    <row r="8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H87" s="28"/>
      <c r="AI87" s="28"/>
      <c r="AJ87" s="28"/>
      <c r="AK87" s="28"/>
      <c r="AL87" s="28"/>
      <c r="AM87" s="28"/>
      <c r="AN87" s="28"/>
    </row>
    <row r="8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H88" s="28"/>
      <c r="AI88" s="28"/>
      <c r="AJ88" s="28"/>
      <c r="AK88" s="28"/>
      <c r="AL88" s="28"/>
      <c r="AM88" s="28"/>
      <c r="AN88" s="28"/>
    </row>
    <row r="89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H89" s="28"/>
      <c r="AI89" s="28"/>
      <c r="AJ89" s="28"/>
      <c r="AK89" s="28"/>
      <c r="AL89" s="28"/>
      <c r="AM89" s="28"/>
      <c r="AN89" s="28"/>
    </row>
    <row r="9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H90" s="28"/>
      <c r="AI90" s="28"/>
      <c r="AJ90" s="28"/>
      <c r="AK90" s="28"/>
      <c r="AL90" s="28"/>
      <c r="AM90" s="28"/>
      <c r="AN90" s="28"/>
    </row>
    <row r="9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H91" s="28"/>
      <c r="AI91" s="28"/>
      <c r="AJ91" s="28"/>
      <c r="AK91" s="28"/>
      <c r="AL91" s="28"/>
      <c r="AM91" s="28"/>
      <c r="AN91" s="28"/>
    </row>
    <row r="9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H92" s="28"/>
      <c r="AI92" s="28"/>
      <c r="AJ92" s="28"/>
      <c r="AK92" s="28"/>
      <c r="AL92" s="28"/>
      <c r="AM92" s="28"/>
      <c r="AN92" s="28"/>
    </row>
    <row r="9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H93" s="28"/>
      <c r="AI93" s="28"/>
      <c r="AJ93" s="28"/>
      <c r="AK93" s="28"/>
      <c r="AL93" s="28"/>
      <c r="AM93" s="28"/>
      <c r="AN93" s="28"/>
    </row>
    <row r="9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H94" s="28"/>
      <c r="AI94" s="28"/>
      <c r="AJ94" s="28"/>
      <c r="AK94" s="28"/>
      <c r="AL94" s="28"/>
      <c r="AM94" s="28"/>
      <c r="AN94" s="28"/>
    </row>
    <row r="9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H95" s="28"/>
      <c r="AI95" s="28"/>
      <c r="AJ95" s="28"/>
      <c r="AK95" s="28"/>
      <c r="AL95" s="28"/>
      <c r="AM95" s="28"/>
      <c r="AN95" s="28"/>
    </row>
    <row r="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H96" s="28"/>
      <c r="AI96" s="28"/>
      <c r="AJ96" s="28"/>
      <c r="AK96" s="28"/>
      <c r="AL96" s="28"/>
      <c r="AM96" s="28"/>
      <c r="AN96" s="28"/>
    </row>
    <row r="9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H97" s="28"/>
      <c r="AI97" s="28"/>
      <c r="AJ97" s="28"/>
      <c r="AK97" s="28"/>
      <c r="AL97" s="28"/>
      <c r="AM97" s="28"/>
      <c r="AN97" s="28"/>
    </row>
    <row r="9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H98" s="28"/>
      <c r="AI98" s="28"/>
      <c r="AJ98" s="28"/>
      <c r="AK98" s="28"/>
      <c r="AL98" s="28"/>
      <c r="AM98" s="28"/>
      <c r="AN98" s="28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H99" s="28"/>
      <c r="AI99" s="28"/>
      <c r="AJ99" s="28"/>
      <c r="AK99" s="28"/>
      <c r="AL99" s="28"/>
      <c r="AM99" s="28"/>
      <c r="AN99" s="28"/>
    </row>
    <row r="10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H100" s="28"/>
      <c r="AI100" s="28"/>
      <c r="AJ100" s="28"/>
      <c r="AK100" s="28"/>
      <c r="AL100" s="28"/>
      <c r="AM100" s="28"/>
      <c r="AN100" s="28"/>
    </row>
    <row r="10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H101" s="28"/>
      <c r="AI101" s="28"/>
      <c r="AJ101" s="28"/>
      <c r="AK101" s="28"/>
      <c r="AL101" s="28"/>
      <c r="AM101" s="28"/>
      <c r="AN101" s="28"/>
    </row>
    <row r="10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H102" s="28"/>
      <c r="AI102" s="28"/>
      <c r="AJ102" s="28"/>
      <c r="AK102" s="28"/>
      <c r="AL102" s="28"/>
      <c r="AM102" s="28"/>
      <c r="AN102" s="28"/>
    </row>
    <row r="10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H103" s="28"/>
      <c r="AI103" s="28"/>
      <c r="AJ103" s="28"/>
      <c r="AK103" s="28"/>
      <c r="AL103" s="28"/>
      <c r="AM103" s="28"/>
      <c r="AN103" s="28"/>
    </row>
    <row r="1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H104" s="28"/>
      <c r="AI104" s="28"/>
      <c r="AJ104" s="28"/>
      <c r="AK104" s="28"/>
      <c r="AL104" s="28"/>
      <c r="AM104" s="28"/>
      <c r="AN104" s="28"/>
    </row>
    <row r="10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H105" s="28"/>
      <c r="AI105" s="28"/>
      <c r="AJ105" s="28"/>
      <c r="AK105" s="28"/>
      <c r="AL105" s="28"/>
      <c r="AM105" s="28"/>
      <c r="AN105" s="28"/>
    </row>
    <row r="10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H106" s="28"/>
      <c r="AI106" s="28"/>
      <c r="AJ106" s="28"/>
      <c r="AK106" s="28"/>
      <c r="AL106" s="28"/>
      <c r="AM106" s="28"/>
      <c r="AN106" s="28"/>
    </row>
    <row r="10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H107" s="28"/>
      <c r="AI107" s="28"/>
      <c r="AJ107" s="28"/>
      <c r="AK107" s="28"/>
      <c r="AL107" s="28"/>
      <c r="AM107" s="28"/>
      <c r="AN107" s="28"/>
    </row>
    <row r="10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H108" s="28"/>
      <c r="AI108" s="28"/>
      <c r="AJ108" s="28"/>
      <c r="AK108" s="28"/>
      <c r="AL108" s="28"/>
      <c r="AM108" s="28"/>
      <c r="AN108" s="28"/>
    </row>
    <row r="109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H109" s="28"/>
      <c r="AI109" s="28"/>
      <c r="AJ109" s="28"/>
      <c r="AK109" s="28"/>
      <c r="AL109" s="28"/>
      <c r="AM109" s="28"/>
      <c r="AN109" s="28"/>
    </row>
    <row r="11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H110" s="28"/>
      <c r="AI110" s="28"/>
      <c r="AJ110" s="28"/>
      <c r="AK110" s="28"/>
      <c r="AL110" s="28"/>
      <c r="AM110" s="28"/>
      <c r="AN110" s="28"/>
    </row>
    <row r="1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H111" s="28"/>
      <c r="AI111" s="28"/>
      <c r="AJ111" s="28"/>
      <c r="AK111" s="28"/>
      <c r="AL111" s="28"/>
      <c r="AM111" s="28"/>
      <c r="AN111" s="28"/>
    </row>
    <row r="1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H112" s="28"/>
      <c r="AI112" s="28"/>
      <c r="AJ112" s="28"/>
      <c r="AK112" s="28"/>
      <c r="AL112" s="28"/>
      <c r="AM112" s="28"/>
      <c r="AN112" s="28"/>
    </row>
    <row r="11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H113" s="28"/>
      <c r="AI113" s="28"/>
      <c r="AJ113" s="28"/>
      <c r="AK113" s="28"/>
      <c r="AL113" s="28"/>
      <c r="AM113" s="28"/>
      <c r="AN113" s="28"/>
    </row>
    <row r="1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H114" s="28"/>
      <c r="AI114" s="28"/>
      <c r="AJ114" s="28"/>
      <c r="AK114" s="28"/>
      <c r="AL114" s="28"/>
      <c r="AM114" s="28"/>
      <c r="AN114" s="28"/>
    </row>
    <row r="1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H115" s="28"/>
      <c r="AI115" s="28"/>
      <c r="AJ115" s="28"/>
      <c r="AK115" s="28"/>
      <c r="AL115" s="28"/>
      <c r="AM115" s="28"/>
      <c r="AN115" s="28"/>
    </row>
    <row r="1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H116" s="28"/>
      <c r="AI116" s="28"/>
      <c r="AJ116" s="28"/>
      <c r="AK116" s="28"/>
      <c r="AL116" s="28"/>
      <c r="AM116" s="28"/>
      <c r="AN116" s="28"/>
    </row>
    <row r="11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H117" s="28"/>
      <c r="AI117" s="28"/>
      <c r="AJ117" s="28"/>
      <c r="AK117" s="28"/>
      <c r="AL117" s="28"/>
      <c r="AM117" s="28"/>
      <c r="AN117" s="28"/>
    </row>
    <row r="1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H118" s="28"/>
      <c r="AI118" s="28"/>
      <c r="AJ118" s="28"/>
      <c r="AK118" s="28"/>
      <c r="AL118" s="28"/>
      <c r="AM118" s="28"/>
      <c r="AN118" s="28"/>
    </row>
    <row r="119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H119" s="28"/>
      <c r="AI119" s="28"/>
      <c r="AJ119" s="28"/>
      <c r="AK119" s="28"/>
      <c r="AL119" s="28"/>
      <c r="AM119" s="28"/>
      <c r="AN119" s="28"/>
    </row>
    <row r="12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H120" s="28"/>
      <c r="AI120" s="28"/>
      <c r="AJ120" s="28"/>
      <c r="AK120" s="28"/>
      <c r="AL120" s="28"/>
      <c r="AM120" s="28"/>
      <c r="AN120" s="28"/>
    </row>
    <row r="12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H121" s="28"/>
      <c r="AI121" s="28"/>
      <c r="AJ121" s="28"/>
      <c r="AK121" s="28"/>
      <c r="AL121" s="28"/>
      <c r="AM121" s="28"/>
      <c r="AN121" s="28"/>
    </row>
    <row r="1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H122" s="28"/>
      <c r="AI122" s="28"/>
      <c r="AJ122" s="28"/>
      <c r="AK122" s="28"/>
      <c r="AL122" s="28"/>
      <c r="AM122" s="28"/>
      <c r="AN122" s="28"/>
    </row>
    <row r="1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H123" s="28"/>
      <c r="AI123" s="28"/>
      <c r="AJ123" s="28"/>
      <c r="AK123" s="28"/>
      <c r="AL123" s="28"/>
      <c r="AM123" s="28"/>
      <c r="AN123" s="28"/>
    </row>
    <row r="12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H124" s="28"/>
      <c r="AI124" s="28"/>
      <c r="AJ124" s="28"/>
      <c r="AK124" s="28"/>
      <c r="AL124" s="28"/>
      <c r="AM124" s="28"/>
      <c r="AN124" s="28"/>
    </row>
    <row r="1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H125" s="28"/>
      <c r="AI125" s="28"/>
      <c r="AJ125" s="28"/>
      <c r="AK125" s="28"/>
      <c r="AL125" s="28"/>
      <c r="AM125" s="28"/>
      <c r="AN125" s="28"/>
    </row>
    <row r="12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H126" s="28"/>
      <c r="AI126" s="28"/>
      <c r="AJ126" s="28"/>
      <c r="AK126" s="28"/>
      <c r="AL126" s="28"/>
      <c r="AM126" s="28"/>
      <c r="AN126" s="28"/>
    </row>
    <row r="1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H127" s="28"/>
      <c r="AI127" s="28"/>
      <c r="AJ127" s="28"/>
      <c r="AK127" s="28"/>
      <c r="AL127" s="28"/>
      <c r="AM127" s="28"/>
      <c r="AN127" s="28"/>
    </row>
    <row r="1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H128" s="28"/>
      <c r="AI128" s="28"/>
      <c r="AJ128" s="28"/>
      <c r="AK128" s="28"/>
      <c r="AL128" s="28"/>
      <c r="AM128" s="28"/>
      <c r="AN128" s="28"/>
    </row>
    <row r="129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H129" s="28"/>
      <c r="AI129" s="28"/>
      <c r="AJ129" s="28"/>
      <c r="AK129" s="28"/>
      <c r="AL129" s="28"/>
      <c r="AM129" s="28"/>
      <c r="AN129" s="28"/>
    </row>
    <row r="13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H130" s="28"/>
      <c r="AI130" s="28"/>
      <c r="AJ130" s="28"/>
      <c r="AK130" s="28"/>
      <c r="AL130" s="28"/>
      <c r="AM130" s="28"/>
      <c r="AN130" s="28"/>
    </row>
    <row r="13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H131" s="28"/>
      <c r="AI131" s="28"/>
      <c r="AJ131" s="28"/>
      <c r="AK131" s="28"/>
      <c r="AL131" s="28"/>
      <c r="AM131" s="28"/>
      <c r="AN131" s="28"/>
    </row>
    <row r="13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H132" s="28"/>
      <c r="AI132" s="28"/>
      <c r="AJ132" s="28"/>
      <c r="AK132" s="28"/>
      <c r="AL132" s="28"/>
      <c r="AM132" s="28"/>
      <c r="AN132" s="28"/>
    </row>
    <row r="13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H133" s="28"/>
      <c r="AI133" s="28"/>
      <c r="AJ133" s="28"/>
      <c r="AK133" s="28"/>
      <c r="AL133" s="28"/>
      <c r="AM133" s="28"/>
      <c r="AN133" s="28"/>
    </row>
    <row r="13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H134" s="28"/>
      <c r="AI134" s="28"/>
      <c r="AJ134" s="28"/>
      <c r="AK134" s="28"/>
      <c r="AL134" s="28"/>
      <c r="AM134" s="28"/>
      <c r="AN134" s="28"/>
    </row>
    <row r="1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H135" s="28"/>
      <c r="AI135" s="28"/>
      <c r="AJ135" s="28"/>
      <c r="AK135" s="28"/>
      <c r="AL135" s="28"/>
      <c r="AM135" s="28"/>
      <c r="AN135" s="28"/>
    </row>
    <row r="13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H136" s="28"/>
      <c r="AI136" s="28"/>
      <c r="AJ136" s="28"/>
      <c r="AK136" s="28"/>
      <c r="AL136" s="28"/>
      <c r="AM136" s="28"/>
      <c r="AN136" s="28"/>
    </row>
    <row r="13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H137" s="28"/>
      <c r="AI137" s="28"/>
      <c r="AJ137" s="28"/>
      <c r="AK137" s="28"/>
      <c r="AL137" s="28"/>
      <c r="AM137" s="28"/>
      <c r="AN137" s="28"/>
    </row>
    <row r="13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H138" s="28"/>
      <c r="AI138" s="28"/>
      <c r="AJ138" s="28"/>
      <c r="AK138" s="28"/>
      <c r="AL138" s="28"/>
      <c r="AM138" s="28"/>
      <c r="AN138" s="28"/>
    </row>
    <row r="139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H139" s="28"/>
      <c r="AI139" s="28"/>
      <c r="AJ139" s="28"/>
      <c r="AK139" s="28"/>
      <c r="AL139" s="28"/>
      <c r="AM139" s="28"/>
      <c r="AN139" s="28"/>
    </row>
    <row r="14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H140" s="28"/>
      <c r="AI140" s="28"/>
      <c r="AJ140" s="28"/>
      <c r="AK140" s="28"/>
      <c r="AL140" s="28"/>
      <c r="AM140" s="28"/>
      <c r="AN140" s="28"/>
    </row>
    <row r="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H141" s="28"/>
      <c r="AI141" s="28"/>
      <c r="AJ141" s="28"/>
      <c r="AK141" s="28"/>
      <c r="AL141" s="28"/>
      <c r="AM141" s="28"/>
      <c r="AN141" s="28"/>
    </row>
    <row r="14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H142" s="28"/>
      <c r="AI142" s="28"/>
      <c r="AJ142" s="28"/>
      <c r="AK142" s="28"/>
      <c r="AL142" s="28"/>
      <c r="AM142" s="28"/>
      <c r="AN142" s="28"/>
    </row>
    <row r="14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H143" s="28"/>
      <c r="AI143" s="28"/>
      <c r="AJ143" s="28"/>
      <c r="AK143" s="28"/>
      <c r="AL143" s="28"/>
      <c r="AM143" s="28"/>
      <c r="AN143" s="28"/>
    </row>
    <row r="14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H144" s="28"/>
      <c r="AI144" s="28"/>
      <c r="AJ144" s="28"/>
      <c r="AK144" s="28"/>
      <c r="AL144" s="28"/>
      <c r="AM144" s="28"/>
      <c r="AN144" s="28"/>
    </row>
    <row r="1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H145" s="28"/>
      <c r="AI145" s="28"/>
      <c r="AJ145" s="28"/>
      <c r="AK145" s="28"/>
      <c r="AL145" s="28"/>
      <c r="AM145" s="28"/>
      <c r="AN145" s="28"/>
    </row>
    <row r="14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H146" s="28"/>
      <c r="AI146" s="28"/>
      <c r="AJ146" s="28"/>
      <c r="AK146" s="28"/>
      <c r="AL146" s="28"/>
      <c r="AM146" s="28"/>
      <c r="AN146" s="28"/>
    </row>
    <row r="14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H147" s="28"/>
      <c r="AI147" s="28"/>
      <c r="AJ147" s="28"/>
      <c r="AK147" s="28"/>
      <c r="AL147" s="28"/>
      <c r="AM147" s="28"/>
      <c r="AN147" s="28"/>
    </row>
    <row r="14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H148" s="28"/>
      <c r="AI148" s="28"/>
      <c r="AJ148" s="28"/>
      <c r="AK148" s="28"/>
      <c r="AL148" s="28"/>
      <c r="AM148" s="28"/>
      <c r="AN148" s="28"/>
    </row>
    <row r="149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H149" s="28"/>
      <c r="AI149" s="28"/>
      <c r="AJ149" s="28"/>
      <c r="AK149" s="28"/>
      <c r="AL149" s="28"/>
      <c r="AM149" s="28"/>
      <c r="AN149" s="28"/>
    </row>
    <row r="15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H150" s="28"/>
      <c r="AI150" s="28"/>
      <c r="AJ150" s="28"/>
      <c r="AK150" s="28"/>
      <c r="AL150" s="28"/>
      <c r="AM150" s="28"/>
      <c r="AN150" s="28"/>
    </row>
    <row r="15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H151" s="28"/>
      <c r="AI151" s="28"/>
      <c r="AJ151" s="28"/>
      <c r="AK151" s="28"/>
      <c r="AL151" s="28"/>
      <c r="AM151" s="28"/>
      <c r="AN151" s="28"/>
    </row>
    <row r="15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H152" s="28"/>
      <c r="AI152" s="28"/>
      <c r="AJ152" s="28"/>
      <c r="AK152" s="28"/>
      <c r="AL152" s="28"/>
      <c r="AM152" s="28"/>
      <c r="AN152" s="28"/>
    </row>
    <row r="15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H153" s="28"/>
      <c r="AI153" s="28"/>
      <c r="AJ153" s="28"/>
      <c r="AK153" s="28"/>
      <c r="AL153" s="28"/>
      <c r="AM153" s="28"/>
      <c r="AN153" s="28"/>
    </row>
    <row r="15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H154" s="28"/>
      <c r="AI154" s="28"/>
      <c r="AJ154" s="28"/>
      <c r="AK154" s="28"/>
      <c r="AL154" s="28"/>
      <c r="AM154" s="28"/>
      <c r="AN154" s="28"/>
    </row>
    <row r="15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H155" s="28"/>
      <c r="AI155" s="28"/>
      <c r="AJ155" s="28"/>
      <c r="AK155" s="28"/>
      <c r="AL155" s="28"/>
      <c r="AM155" s="28"/>
      <c r="AN155" s="28"/>
    </row>
    <row r="15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H156" s="28"/>
      <c r="AI156" s="28"/>
      <c r="AJ156" s="28"/>
      <c r="AK156" s="28"/>
      <c r="AL156" s="28"/>
      <c r="AM156" s="28"/>
      <c r="AN156" s="28"/>
    </row>
    <row r="15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H157" s="28"/>
      <c r="AI157" s="28"/>
      <c r="AJ157" s="28"/>
      <c r="AK157" s="28"/>
      <c r="AL157" s="28"/>
      <c r="AM157" s="28"/>
      <c r="AN157" s="28"/>
    </row>
    <row r="15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H158" s="28"/>
      <c r="AI158" s="28"/>
      <c r="AJ158" s="28"/>
      <c r="AK158" s="28"/>
      <c r="AL158" s="28"/>
      <c r="AM158" s="28"/>
      <c r="AN158" s="28"/>
    </row>
    <row r="159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H159" s="28"/>
      <c r="AI159" s="28"/>
      <c r="AJ159" s="28"/>
      <c r="AK159" s="28"/>
      <c r="AL159" s="28"/>
      <c r="AM159" s="28"/>
      <c r="AN159" s="28"/>
    </row>
    <row r="1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H160" s="28"/>
      <c r="AI160" s="28"/>
      <c r="AJ160" s="28"/>
      <c r="AK160" s="28"/>
      <c r="AL160" s="28"/>
      <c r="AM160" s="28"/>
      <c r="AN160" s="28"/>
    </row>
    <row r="16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H161" s="28"/>
      <c r="AI161" s="28"/>
      <c r="AJ161" s="28"/>
      <c r="AK161" s="28"/>
      <c r="AL161" s="28"/>
      <c r="AM161" s="28"/>
      <c r="AN161" s="28"/>
    </row>
    <row r="16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H162" s="28"/>
      <c r="AI162" s="28"/>
      <c r="AJ162" s="28"/>
      <c r="AK162" s="28"/>
      <c r="AL162" s="28"/>
      <c r="AM162" s="28"/>
      <c r="AN162" s="28"/>
    </row>
    <row r="16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H163" s="28"/>
      <c r="AI163" s="28"/>
      <c r="AJ163" s="28"/>
      <c r="AK163" s="28"/>
      <c r="AL163" s="28"/>
      <c r="AM163" s="28"/>
      <c r="AN163" s="28"/>
    </row>
    <row r="16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H164" s="28"/>
      <c r="AI164" s="28"/>
      <c r="AJ164" s="28"/>
      <c r="AK164" s="28"/>
      <c r="AL164" s="28"/>
      <c r="AM164" s="28"/>
      <c r="AN164" s="28"/>
    </row>
    <row r="16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H165" s="28"/>
      <c r="AI165" s="28"/>
      <c r="AJ165" s="28"/>
      <c r="AK165" s="28"/>
      <c r="AL165" s="28"/>
      <c r="AM165" s="28"/>
      <c r="AN165" s="28"/>
    </row>
    <row r="16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H166" s="28"/>
      <c r="AI166" s="28"/>
      <c r="AJ166" s="28"/>
      <c r="AK166" s="28"/>
      <c r="AL166" s="28"/>
      <c r="AM166" s="28"/>
      <c r="AN166" s="28"/>
    </row>
    <row r="16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H167" s="28"/>
      <c r="AI167" s="28"/>
      <c r="AJ167" s="28"/>
      <c r="AK167" s="28"/>
      <c r="AL167" s="28"/>
      <c r="AM167" s="28"/>
      <c r="AN167" s="28"/>
    </row>
    <row r="16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H168" s="28"/>
      <c r="AI168" s="28"/>
      <c r="AJ168" s="28"/>
      <c r="AK168" s="28"/>
      <c r="AL168" s="28"/>
      <c r="AM168" s="28"/>
      <c r="AN168" s="28"/>
    </row>
    <row r="169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H169" s="28"/>
      <c r="AI169" s="28"/>
      <c r="AJ169" s="28"/>
      <c r="AK169" s="28"/>
      <c r="AL169" s="28"/>
      <c r="AM169" s="28"/>
      <c r="AN169" s="28"/>
    </row>
    <row r="17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H170" s="28"/>
      <c r="AI170" s="28"/>
      <c r="AJ170" s="28"/>
      <c r="AK170" s="28"/>
      <c r="AL170" s="28"/>
      <c r="AM170" s="28"/>
      <c r="AN170" s="28"/>
    </row>
    <row r="17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H171" s="28"/>
      <c r="AI171" s="28"/>
      <c r="AJ171" s="28"/>
      <c r="AK171" s="28"/>
      <c r="AL171" s="28"/>
      <c r="AM171" s="28"/>
      <c r="AN171" s="28"/>
    </row>
    <row r="17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H172" s="28"/>
      <c r="AI172" s="28"/>
      <c r="AJ172" s="28"/>
      <c r="AK172" s="28"/>
      <c r="AL172" s="28"/>
      <c r="AM172" s="28"/>
      <c r="AN172" s="28"/>
    </row>
    <row r="17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H173" s="28"/>
      <c r="AI173" s="28"/>
      <c r="AJ173" s="28"/>
      <c r="AK173" s="28"/>
      <c r="AL173" s="28"/>
      <c r="AM173" s="28"/>
      <c r="AN173" s="28"/>
    </row>
    <row r="17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H174" s="28"/>
      <c r="AI174" s="28"/>
      <c r="AJ174" s="28"/>
      <c r="AK174" s="28"/>
      <c r="AL174" s="28"/>
      <c r="AM174" s="28"/>
      <c r="AN174" s="28"/>
    </row>
    <row r="17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H175" s="28"/>
      <c r="AI175" s="28"/>
      <c r="AJ175" s="28"/>
      <c r="AK175" s="28"/>
      <c r="AL175" s="28"/>
      <c r="AM175" s="28"/>
      <c r="AN175" s="28"/>
    </row>
    <row r="17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H176" s="28"/>
      <c r="AI176" s="28"/>
      <c r="AJ176" s="28"/>
      <c r="AK176" s="28"/>
      <c r="AL176" s="28"/>
      <c r="AM176" s="28"/>
      <c r="AN176" s="28"/>
    </row>
    <row r="17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H177" s="28"/>
      <c r="AI177" s="28"/>
      <c r="AJ177" s="28"/>
      <c r="AK177" s="28"/>
      <c r="AL177" s="28"/>
      <c r="AM177" s="28"/>
      <c r="AN177" s="28"/>
    </row>
    <row r="17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H178" s="28"/>
      <c r="AI178" s="28"/>
      <c r="AJ178" s="28"/>
      <c r="AK178" s="28"/>
      <c r="AL178" s="28"/>
      <c r="AM178" s="28"/>
      <c r="AN178" s="28"/>
    </row>
    <row r="179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H179" s="28"/>
      <c r="AI179" s="28"/>
      <c r="AJ179" s="28"/>
      <c r="AK179" s="28"/>
      <c r="AL179" s="28"/>
      <c r="AM179" s="28"/>
      <c r="AN179" s="28"/>
    </row>
    <row r="18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H180" s="28"/>
      <c r="AI180" s="28"/>
      <c r="AJ180" s="28"/>
      <c r="AK180" s="28"/>
      <c r="AL180" s="28"/>
      <c r="AM180" s="28"/>
      <c r="AN180" s="28"/>
    </row>
    <row r="18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H181" s="28"/>
      <c r="AI181" s="28"/>
      <c r="AJ181" s="28"/>
      <c r="AK181" s="28"/>
      <c r="AL181" s="28"/>
      <c r="AM181" s="28"/>
      <c r="AN181" s="28"/>
    </row>
    <row r="18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H182" s="28"/>
      <c r="AI182" s="28"/>
      <c r="AJ182" s="28"/>
      <c r="AK182" s="28"/>
      <c r="AL182" s="28"/>
      <c r="AM182" s="28"/>
      <c r="AN182" s="28"/>
    </row>
    <row r="18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H183" s="28"/>
      <c r="AI183" s="28"/>
      <c r="AJ183" s="28"/>
      <c r="AK183" s="28"/>
      <c r="AL183" s="28"/>
      <c r="AM183" s="28"/>
      <c r="AN183" s="28"/>
    </row>
    <row r="18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H184" s="28"/>
      <c r="AI184" s="28"/>
      <c r="AJ184" s="28"/>
      <c r="AK184" s="28"/>
      <c r="AL184" s="28"/>
      <c r="AM184" s="28"/>
      <c r="AN184" s="28"/>
    </row>
    <row r="18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H185" s="28"/>
      <c r="AI185" s="28"/>
      <c r="AJ185" s="28"/>
      <c r="AK185" s="28"/>
      <c r="AL185" s="28"/>
      <c r="AM185" s="28"/>
      <c r="AN185" s="28"/>
    </row>
    <row r="18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H186" s="28"/>
      <c r="AI186" s="28"/>
      <c r="AJ186" s="28"/>
      <c r="AK186" s="28"/>
      <c r="AL186" s="28"/>
      <c r="AM186" s="28"/>
      <c r="AN186" s="28"/>
    </row>
    <row r="18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H187" s="28"/>
      <c r="AI187" s="28"/>
      <c r="AJ187" s="28"/>
      <c r="AK187" s="28"/>
      <c r="AL187" s="28"/>
      <c r="AM187" s="28"/>
      <c r="AN187" s="28"/>
    </row>
    <row r="18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H188" s="28"/>
      <c r="AI188" s="28"/>
      <c r="AJ188" s="28"/>
      <c r="AK188" s="28"/>
      <c r="AL188" s="28"/>
      <c r="AM188" s="28"/>
      <c r="AN188" s="28"/>
    </row>
    <row r="189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H189" s="28"/>
      <c r="AI189" s="28"/>
      <c r="AJ189" s="28"/>
      <c r="AK189" s="28"/>
      <c r="AL189" s="28"/>
      <c r="AM189" s="28"/>
      <c r="AN189" s="28"/>
    </row>
    <row r="19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H190" s="28"/>
      <c r="AI190" s="28"/>
      <c r="AJ190" s="28"/>
      <c r="AK190" s="28"/>
      <c r="AL190" s="28"/>
      <c r="AM190" s="28"/>
      <c r="AN190" s="28"/>
    </row>
    <row r="19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H191" s="28"/>
      <c r="AI191" s="28"/>
      <c r="AJ191" s="28"/>
      <c r="AK191" s="28"/>
      <c r="AL191" s="28"/>
      <c r="AM191" s="28"/>
      <c r="AN191" s="28"/>
    </row>
    <row r="19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H192" s="28"/>
      <c r="AI192" s="28"/>
      <c r="AJ192" s="28"/>
      <c r="AK192" s="28"/>
      <c r="AL192" s="28"/>
      <c r="AM192" s="28"/>
      <c r="AN192" s="28"/>
    </row>
    <row r="19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H193" s="28"/>
      <c r="AI193" s="28"/>
      <c r="AJ193" s="28"/>
      <c r="AK193" s="28"/>
      <c r="AL193" s="28"/>
      <c r="AM193" s="28"/>
      <c r="AN193" s="28"/>
    </row>
    <row r="19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H194" s="28"/>
      <c r="AI194" s="28"/>
      <c r="AJ194" s="28"/>
      <c r="AK194" s="28"/>
      <c r="AL194" s="28"/>
      <c r="AM194" s="28"/>
      <c r="AN194" s="28"/>
    </row>
    <row r="19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H195" s="28"/>
      <c r="AI195" s="28"/>
      <c r="AJ195" s="28"/>
      <c r="AK195" s="28"/>
      <c r="AL195" s="28"/>
      <c r="AM195" s="28"/>
      <c r="AN195" s="28"/>
    </row>
    <row r="19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H196" s="28"/>
      <c r="AI196" s="28"/>
      <c r="AJ196" s="28"/>
      <c r="AK196" s="28"/>
      <c r="AL196" s="28"/>
      <c r="AM196" s="28"/>
      <c r="AN196" s="28"/>
    </row>
    <row r="19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H197" s="28"/>
      <c r="AI197" s="28"/>
      <c r="AJ197" s="28"/>
      <c r="AK197" s="28"/>
      <c r="AL197" s="28"/>
      <c r="AM197" s="28"/>
      <c r="AN197" s="28"/>
    </row>
    <row r="19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H198" s="28"/>
      <c r="AI198" s="28"/>
      <c r="AJ198" s="28"/>
      <c r="AK198" s="28"/>
      <c r="AL198" s="28"/>
      <c r="AM198" s="28"/>
      <c r="AN198" s="28"/>
    </row>
    <row r="199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H199" s="28"/>
      <c r="AI199" s="28"/>
      <c r="AJ199" s="28"/>
      <c r="AK199" s="28"/>
      <c r="AL199" s="28"/>
      <c r="AM199" s="28"/>
      <c r="AN199" s="28"/>
    </row>
    <row r="20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H200" s="28"/>
      <c r="AI200" s="28"/>
      <c r="AJ200" s="28"/>
      <c r="AK200" s="28"/>
      <c r="AL200" s="28"/>
      <c r="AM200" s="28"/>
      <c r="AN200" s="28"/>
    </row>
    <row r="20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H201" s="28"/>
      <c r="AI201" s="28"/>
      <c r="AJ201" s="28"/>
      <c r="AK201" s="28"/>
      <c r="AL201" s="28"/>
      <c r="AM201" s="28"/>
      <c r="AN201" s="28"/>
    </row>
    <row r="20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H202" s="28"/>
      <c r="AI202" s="28"/>
      <c r="AJ202" s="28"/>
      <c r="AK202" s="28"/>
      <c r="AL202" s="28"/>
      <c r="AM202" s="28"/>
      <c r="AN202" s="28"/>
    </row>
    <row r="20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H203" s="28"/>
      <c r="AI203" s="28"/>
      <c r="AJ203" s="28"/>
      <c r="AK203" s="28"/>
      <c r="AL203" s="28"/>
      <c r="AM203" s="28"/>
      <c r="AN203" s="28"/>
    </row>
    <row r="2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H204" s="28"/>
      <c r="AI204" s="28"/>
      <c r="AJ204" s="28"/>
      <c r="AK204" s="28"/>
      <c r="AL204" s="28"/>
      <c r="AM204" s="28"/>
      <c r="AN204" s="28"/>
    </row>
    <row r="20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H205" s="28"/>
      <c r="AI205" s="28"/>
      <c r="AJ205" s="28"/>
      <c r="AK205" s="28"/>
      <c r="AL205" s="28"/>
      <c r="AM205" s="28"/>
      <c r="AN205" s="28"/>
    </row>
    <row r="20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H206" s="28"/>
      <c r="AI206" s="28"/>
      <c r="AJ206" s="28"/>
      <c r="AK206" s="28"/>
      <c r="AL206" s="28"/>
      <c r="AM206" s="28"/>
      <c r="AN206" s="28"/>
    </row>
    <row r="20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H207" s="28"/>
      <c r="AI207" s="28"/>
      <c r="AJ207" s="28"/>
      <c r="AK207" s="28"/>
      <c r="AL207" s="28"/>
      <c r="AM207" s="28"/>
      <c r="AN207" s="28"/>
    </row>
    <row r="20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H208" s="28"/>
      <c r="AI208" s="28"/>
      <c r="AJ208" s="28"/>
      <c r="AK208" s="28"/>
      <c r="AL208" s="28"/>
      <c r="AM208" s="28"/>
      <c r="AN208" s="28"/>
    </row>
    <row r="209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H209" s="28"/>
      <c r="AI209" s="28"/>
      <c r="AJ209" s="28"/>
      <c r="AK209" s="28"/>
      <c r="AL209" s="28"/>
      <c r="AM209" s="28"/>
      <c r="AN209" s="28"/>
    </row>
    <row r="21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H210" s="28"/>
      <c r="AI210" s="28"/>
      <c r="AJ210" s="28"/>
      <c r="AK210" s="28"/>
      <c r="AL210" s="28"/>
      <c r="AM210" s="28"/>
      <c r="AN210" s="28"/>
    </row>
    <row r="21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H211" s="28"/>
      <c r="AI211" s="28"/>
      <c r="AJ211" s="28"/>
      <c r="AK211" s="28"/>
      <c r="AL211" s="28"/>
      <c r="AM211" s="28"/>
      <c r="AN211" s="28"/>
    </row>
    <row r="21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H212" s="28"/>
      <c r="AI212" s="28"/>
      <c r="AJ212" s="28"/>
      <c r="AK212" s="28"/>
      <c r="AL212" s="28"/>
      <c r="AM212" s="28"/>
      <c r="AN212" s="28"/>
    </row>
    <row r="21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H213" s="28"/>
      <c r="AI213" s="28"/>
      <c r="AJ213" s="28"/>
      <c r="AK213" s="28"/>
      <c r="AL213" s="28"/>
      <c r="AM213" s="28"/>
      <c r="AN213" s="28"/>
    </row>
    <row r="21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H214" s="28"/>
      <c r="AI214" s="28"/>
      <c r="AJ214" s="28"/>
      <c r="AK214" s="28"/>
      <c r="AL214" s="28"/>
      <c r="AM214" s="28"/>
      <c r="AN214" s="28"/>
    </row>
    <row r="2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H215" s="28"/>
      <c r="AI215" s="28"/>
      <c r="AJ215" s="28"/>
      <c r="AK215" s="28"/>
      <c r="AL215" s="28"/>
      <c r="AM215" s="28"/>
      <c r="AN215" s="28"/>
    </row>
    <row r="2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H216" s="28"/>
      <c r="AI216" s="28"/>
      <c r="AJ216" s="28"/>
      <c r="AK216" s="28"/>
      <c r="AL216" s="28"/>
      <c r="AM216" s="28"/>
      <c r="AN216" s="28"/>
    </row>
    <row r="21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H217" s="28"/>
      <c r="AI217" s="28"/>
      <c r="AJ217" s="28"/>
      <c r="AK217" s="28"/>
      <c r="AL217" s="28"/>
      <c r="AM217" s="28"/>
      <c r="AN217" s="28"/>
    </row>
    <row r="2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H218" s="28"/>
      <c r="AI218" s="28"/>
      <c r="AJ218" s="28"/>
      <c r="AK218" s="28"/>
      <c r="AL218" s="28"/>
      <c r="AM218" s="28"/>
      <c r="AN218" s="28"/>
    </row>
    <row r="219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H219" s="28"/>
      <c r="AI219" s="28"/>
      <c r="AJ219" s="28"/>
      <c r="AK219" s="28"/>
      <c r="AL219" s="28"/>
      <c r="AM219" s="28"/>
      <c r="AN219" s="28"/>
    </row>
    <row r="22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H220" s="28"/>
      <c r="AI220" s="28"/>
      <c r="AJ220" s="28"/>
      <c r="AK220" s="28"/>
      <c r="AL220" s="28"/>
      <c r="AM220" s="28"/>
      <c r="AN220" s="28"/>
    </row>
    <row r="22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H221" s="28"/>
      <c r="AI221" s="28"/>
      <c r="AJ221" s="28"/>
      <c r="AK221" s="28"/>
      <c r="AL221" s="28"/>
      <c r="AM221" s="28"/>
      <c r="AN221" s="28"/>
    </row>
    <row r="22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H222" s="28"/>
      <c r="AI222" s="28"/>
      <c r="AJ222" s="28"/>
      <c r="AK222" s="28"/>
      <c r="AL222" s="28"/>
      <c r="AM222" s="28"/>
      <c r="AN222" s="28"/>
    </row>
    <row r="2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H223" s="28"/>
      <c r="AI223" s="28"/>
      <c r="AJ223" s="28"/>
      <c r="AK223" s="28"/>
      <c r="AL223" s="28"/>
      <c r="AM223" s="28"/>
      <c r="AN223" s="28"/>
    </row>
    <row r="22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H224" s="28"/>
      <c r="AI224" s="28"/>
      <c r="AJ224" s="28"/>
      <c r="AK224" s="28"/>
      <c r="AL224" s="28"/>
      <c r="AM224" s="28"/>
      <c r="AN224" s="28"/>
    </row>
    <row r="2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H225" s="28"/>
      <c r="AI225" s="28"/>
      <c r="AJ225" s="28"/>
      <c r="AK225" s="28"/>
      <c r="AL225" s="28"/>
      <c r="AM225" s="28"/>
      <c r="AN225" s="28"/>
    </row>
    <row r="22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H226" s="28"/>
      <c r="AI226" s="28"/>
      <c r="AJ226" s="28"/>
      <c r="AK226" s="28"/>
      <c r="AL226" s="28"/>
      <c r="AM226" s="28"/>
      <c r="AN226" s="28"/>
    </row>
    <row r="2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H227" s="28"/>
      <c r="AI227" s="28"/>
      <c r="AJ227" s="28"/>
      <c r="AK227" s="28"/>
      <c r="AL227" s="28"/>
      <c r="AM227" s="28"/>
      <c r="AN227" s="28"/>
    </row>
    <row r="22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H228" s="28"/>
      <c r="AI228" s="28"/>
      <c r="AJ228" s="28"/>
      <c r="AK228" s="28"/>
      <c r="AL228" s="28"/>
      <c r="AM228" s="28"/>
      <c r="AN228" s="28"/>
    </row>
    <row r="229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H229" s="28"/>
      <c r="AI229" s="28"/>
      <c r="AJ229" s="28"/>
      <c r="AK229" s="28"/>
      <c r="AL229" s="28"/>
      <c r="AM229" s="28"/>
      <c r="AN229" s="28"/>
    </row>
    <row r="23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H230" s="28"/>
      <c r="AI230" s="28"/>
      <c r="AJ230" s="28"/>
      <c r="AK230" s="28"/>
      <c r="AL230" s="28"/>
      <c r="AM230" s="28"/>
      <c r="AN230" s="28"/>
    </row>
    <row r="23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H231" s="28"/>
      <c r="AI231" s="28"/>
      <c r="AJ231" s="28"/>
      <c r="AK231" s="28"/>
      <c r="AL231" s="28"/>
      <c r="AM231" s="28"/>
      <c r="AN231" s="28"/>
    </row>
    <row r="23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H232" s="28"/>
      <c r="AI232" s="28"/>
      <c r="AJ232" s="28"/>
      <c r="AK232" s="28"/>
      <c r="AL232" s="28"/>
      <c r="AM232" s="28"/>
      <c r="AN232" s="28"/>
    </row>
    <row r="2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H233" s="28"/>
      <c r="AI233" s="28"/>
      <c r="AJ233" s="28"/>
      <c r="AK233" s="28"/>
      <c r="AL233" s="28"/>
      <c r="AM233" s="28"/>
      <c r="AN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H234" s="28"/>
      <c r="AI234" s="28"/>
      <c r="AJ234" s="28"/>
      <c r="AK234" s="28"/>
      <c r="AL234" s="28"/>
      <c r="AM234" s="28"/>
      <c r="AN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H235" s="28"/>
      <c r="AI235" s="28"/>
      <c r="AJ235" s="28"/>
      <c r="AK235" s="28"/>
      <c r="AL235" s="28"/>
      <c r="AM235" s="28"/>
      <c r="AN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H236" s="28"/>
      <c r="AI236" s="28"/>
      <c r="AJ236" s="28"/>
      <c r="AK236" s="28"/>
      <c r="AL236" s="28"/>
      <c r="AM236" s="28"/>
      <c r="AN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H237" s="28"/>
      <c r="AI237" s="28"/>
      <c r="AJ237" s="28"/>
      <c r="AK237" s="28"/>
      <c r="AL237" s="28"/>
      <c r="AM237" s="28"/>
      <c r="AN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H238" s="28"/>
      <c r="AI238" s="28"/>
      <c r="AJ238" s="28"/>
      <c r="AK238" s="28"/>
      <c r="AL238" s="28"/>
      <c r="AM238" s="28"/>
      <c r="AN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H239" s="28"/>
      <c r="AI239" s="28"/>
      <c r="AJ239" s="28"/>
      <c r="AK239" s="28"/>
      <c r="AL239" s="28"/>
      <c r="AM239" s="28"/>
      <c r="AN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H240" s="28"/>
      <c r="AI240" s="28"/>
      <c r="AJ240" s="28"/>
      <c r="AK240" s="28"/>
      <c r="AL240" s="28"/>
      <c r="AM240" s="28"/>
      <c r="AN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H241" s="28"/>
      <c r="AI241" s="28"/>
      <c r="AJ241" s="28"/>
      <c r="AK241" s="28"/>
      <c r="AL241" s="28"/>
      <c r="AM241" s="28"/>
      <c r="AN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H242" s="28"/>
      <c r="AI242" s="28"/>
      <c r="AJ242" s="28"/>
      <c r="AK242" s="28"/>
      <c r="AL242" s="28"/>
      <c r="AM242" s="28"/>
      <c r="AN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H243" s="28"/>
      <c r="AI243" s="28"/>
      <c r="AJ243" s="28"/>
      <c r="AK243" s="28"/>
      <c r="AL243" s="28"/>
      <c r="AM243" s="28"/>
      <c r="AN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H244" s="28"/>
      <c r="AI244" s="28"/>
      <c r="AJ244" s="28"/>
      <c r="AK244" s="28"/>
      <c r="AL244" s="28"/>
      <c r="AM244" s="28"/>
      <c r="AN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H245" s="28"/>
      <c r="AI245" s="28"/>
      <c r="AJ245" s="28"/>
      <c r="AK245" s="28"/>
      <c r="AL245" s="28"/>
      <c r="AM245" s="28"/>
      <c r="AN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H246" s="28"/>
      <c r="AI246" s="28"/>
      <c r="AJ246" s="28"/>
      <c r="AK246" s="28"/>
      <c r="AL246" s="28"/>
      <c r="AM246" s="28"/>
      <c r="AN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H247" s="28"/>
      <c r="AI247" s="28"/>
      <c r="AJ247" s="28"/>
      <c r="AK247" s="28"/>
      <c r="AL247" s="28"/>
      <c r="AM247" s="28"/>
      <c r="AN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H248" s="28"/>
      <c r="AI248" s="28"/>
      <c r="AJ248" s="28"/>
      <c r="AK248" s="28"/>
      <c r="AL248" s="28"/>
      <c r="AM248" s="28"/>
      <c r="AN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H249" s="28"/>
      <c r="AI249" s="28"/>
      <c r="AJ249" s="28"/>
      <c r="AK249" s="28"/>
      <c r="AL249" s="28"/>
      <c r="AM249" s="28"/>
      <c r="AN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H250" s="28"/>
      <c r="AI250" s="28"/>
      <c r="AJ250" s="28"/>
      <c r="AK250" s="28"/>
      <c r="AL250" s="28"/>
      <c r="AM250" s="28"/>
      <c r="AN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H251" s="28"/>
      <c r="AI251" s="28"/>
      <c r="AJ251" s="28"/>
      <c r="AK251" s="28"/>
      <c r="AL251" s="28"/>
      <c r="AM251" s="28"/>
      <c r="AN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H252" s="28"/>
      <c r="AI252" s="28"/>
      <c r="AJ252" s="28"/>
      <c r="AK252" s="28"/>
      <c r="AL252" s="28"/>
      <c r="AM252" s="28"/>
      <c r="AN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H253" s="28"/>
      <c r="AI253" s="28"/>
      <c r="AJ253" s="28"/>
      <c r="AK253" s="28"/>
      <c r="AL253" s="28"/>
      <c r="AM253" s="28"/>
      <c r="AN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H254" s="28"/>
      <c r="AI254" s="28"/>
      <c r="AJ254" s="28"/>
      <c r="AK254" s="28"/>
      <c r="AL254" s="28"/>
      <c r="AM254" s="28"/>
      <c r="AN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H255" s="28"/>
      <c r="AI255" s="28"/>
      <c r="AJ255" s="28"/>
      <c r="AK255" s="28"/>
      <c r="AL255" s="28"/>
      <c r="AM255" s="28"/>
      <c r="AN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H256" s="28"/>
      <c r="AI256" s="28"/>
      <c r="AJ256" s="28"/>
      <c r="AK256" s="28"/>
      <c r="AL256" s="28"/>
      <c r="AM256" s="28"/>
      <c r="AN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H257" s="28"/>
      <c r="AI257" s="28"/>
      <c r="AJ257" s="28"/>
      <c r="AK257" s="28"/>
      <c r="AL257" s="28"/>
      <c r="AM257" s="28"/>
      <c r="AN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H258" s="28"/>
      <c r="AI258" s="28"/>
      <c r="AJ258" s="28"/>
      <c r="AK258" s="28"/>
      <c r="AL258" s="28"/>
      <c r="AM258" s="28"/>
      <c r="AN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H259" s="28"/>
      <c r="AI259" s="28"/>
      <c r="AJ259" s="28"/>
      <c r="AK259" s="28"/>
      <c r="AL259" s="28"/>
      <c r="AM259" s="28"/>
      <c r="AN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H260" s="28"/>
      <c r="AI260" s="28"/>
      <c r="AJ260" s="28"/>
      <c r="AK260" s="28"/>
      <c r="AL260" s="28"/>
      <c r="AM260" s="28"/>
      <c r="AN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H261" s="28"/>
      <c r="AI261" s="28"/>
      <c r="AJ261" s="28"/>
      <c r="AK261" s="28"/>
      <c r="AL261" s="28"/>
      <c r="AM261" s="28"/>
      <c r="AN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H262" s="28"/>
      <c r="AI262" s="28"/>
      <c r="AJ262" s="28"/>
      <c r="AK262" s="28"/>
      <c r="AL262" s="28"/>
      <c r="AM262" s="28"/>
      <c r="AN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H263" s="28"/>
      <c r="AI263" s="28"/>
      <c r="AJ263" s="28"/>
      <c r="AK263" s="28"/>
      <c r="AL263" s="28"/>
      <c r="AM263" s="28"/>
      <c r="AN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H264" s="28"/>
      <c r="AI264" s="28"/>
      <c r="AJ264" s="28"/>
      <c r="AK264" s="28"/>
      <c r="AL264" s="28"/>
      <c r="AM264" s="28"/>
      <c r="AN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H265" s="28"/>
      <c r="AI265" s="28"/>
      <c r="AJ265" s="28"/>
      <c r="AK265" s="28"/>
      <c r="AL265" s="28"/>
      <c r="AM265" s="28"/>
      <c r="AN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H266" s="28"/>
      <c r="AI266" s="28"/>
      <c r="AJ266" s="28"/>
      <c r="AK266" s="28"/>
      <c r="AL266" s="28"/>
      <c r="AM266" s="28"/>
      <c r="AN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H267" s="28"/>
      <c r="AI267" s="28"/>
      <c r="AJ267" s="28"/>
      <c r="AK267" s="28"/>
      <c r="AL267" s="28"/>
      <c r="AM267" s="28"/>
      <c r="AN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H268" s="28"/>
      <c r="AI268" s="28"/>
      <c r="AJ268" s="28"/>
      <c r="AK268" s="28"/>
      <c r="AL268" s="28"/>
      <c r="AM268" s="28"/>
      <c r="AN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H269" s="28"/>
      <c r="AI269" s="28"/>
      <c r="AJ269" s="28"/>
      <c r="AK269" s="28"/>
      <c r="AL269" s="28"/>
      <c r="AM269" s="28"/>
      <c r="AN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H270" s="28"/>
      <c r="AI270" s="28"/>
      <c r="AJ270" s="28"/>
      <c r="AK270" s="28"/>
      <c r="AL270" s="28"/>
      <c r="AM270" s="28"/>
      <c r="AN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H271" s="28"/>
      <c r="AI271" s="28"/>
      <c r="AJ271" s="28"/>
      <c r="AK271" s="28"/>
      <c r="AL271" s="28"/>
      <c r="AM271" s="28"/>
      <c r="AN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H272" s="28"/>
      <c r="AI272" s="28"/>
      <c r="AJ272" s="28"/>
      <c r="AK272" s="28"/>
      <c r="AL272" s="28"/>
      <c r="AM272" s="28"/>
      <c r="AN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H273" s="28"/>
      <c r="AI273" s="28"/>
      <c r="AJ273" s="28"/>
      <c r="AK273" s="28"/>
      <c r="AL273" s="28"/>
      <c r="AM273" s="28"/>
      <c r="AN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H274" s="28"/>
      <c r="AI274" s="28"/>
      <c r="AJ274" s="28"/>
      <c r="AK274" s="28"/>
      <c r="AL274" s="28"/>
      <c r="AM274" s="28"/>
      <c r="AN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H275" s="28"/>
      <c r="AI275" s="28"/>
      <c r="AJ275" s="28"/>
      <c r="AK275" s="28"/>
      <c r="AL275" s="28"/>
      <c r="AM275" s="28"/>
      <c r="AN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H276" s="28"/>
      <c r="AI276" s="28"/>
      <c r="AJ276" s="28"/>
      <c r="AK276" s="28"/>
      <c r="AL276" s="28"/>
      <c r="AM276" s="28"/>
      <c r="AN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H277" s="28"/>
      <c r="AI277" s="28"/>
      <c r="AJ277" s="28"/>
      <c r="AK277" s="28"/>
      <c r="AL277" s="28"/>
      <c r="AM277" s="28"/>
      <c r="AN277" s="28"/>
    </row>
    <row r="27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H278" s="28"/>
      <c r="AI278" s="28"/>
      <c r="AJ278" s="28"/>
      <c r="AK278" s="28"/>
      <c r="AL278" s="28"/>
      <c r="AM278" s="28"/>
      <c r="AN278" s="28"/>
    </row>
    <row r="279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H279" s="28"/>
      <c r="AI279" s="28"/>
      <c r="AJ279" s="28"/>
      <c r="AK279" s="28"/>
      <c r="AL279" s="28"/>
      <c r="AM279" s="28"/>
      <c r="AN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H280" s="28"/>
      <c r="AI280" s="28"/>
      <c r="AJ280" s="28"/>
      <c r="AK280" s="28"/>
      <c r="AL280" s="28"/>
      <c r="AM280" s="28"/>
      <c r="AN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H281" s="28"/>
      <c r="AI281" s="28"/>
      <c r="AJ281" s="28"/>
      <c r="AK281" s="28"/>
      <c r="AL281" s="28"/>
      <c r="AM281" s="28"/>
      <c r="AN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H282" s="28"/>
      <c r="AI282" s="28"/>
      <c r="AJ282" s="28"/>
      <c r="AK282" s="28"/>
      <c r="AL282" s="28"/>
      <c r="AM282" s="28"/>
      <c r="AN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H283" s="28"/>
      <c r="AI283" s="28"/>
      <c r="AJ283" s="28"/>
      <c r="AK283" s="28"/>
      <c r="AL283" s="28"/>
      <c r="AM283" s="28"/>
      <c r="AN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H284" s="28"/>
      <c r="AI284" s="28"/>
      <c r="AJ284" s="28"/>
      <c r="AK284" s="28"/>
      <c r="AL284" s="28"/>
      <c r="AM284" s="28"/>
      <c r="AN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H285" s="28"/>
      <c r="AI285" s="28"/>
      <c r="AJ285" s="28"/>
      <c r="AK285" s="28"/>
      <c r="AL285" s="28"/>
      <c r="AM285" s="28"/>
      <c r="AN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H286" s="28"/>
      <c r="AI286" s="28"/>
      <c r="AJ286" s="28"/>
      <c r="AK286" s="28"/>
      <c r="AL286" s="28"/>
      <c r="AM286" s="28"/>
      <c r="AN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H287" s="28"/>
      <c r="AI287" s="28"/>
      <c r="AJ287" s="28"/>
      <c r="AK287" s="28"/>
      <c r="AL287" s="28"/>
      <c r="AM287" s="28"/>
      <c r="AN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H288" s="28"/>
      <c r="AI288" s="28"/>
      <c r="AJ288" s="28"/>
      <c r="AK288" s="28"/>
      <c r="AL288" s="28"/>
      <c r="AM288" s="28"/>
      <c r="AN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H289" s="28"/>
      <c r="AI289" s="28"/>
      <c r="AJ289" s="28"/>
      <c r="AK289" s="28"/>
      <c r="AL289" s="28"/>
      <c r="AM289" s="28"/>
      <c r="AN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H290" s="28"/>
      <c r="AI290" s="28"/>
      <c r="AJ290" s="28"/>
      <c r="AK290" s="28"/>
      <c r="AL290" s="28"/>
      <c r="AM290" s="28"/>
      <c r="AN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H291" s="28"/>
      <c r="AI291" s="28"/>
      <c r="AJ291" s="28"/>
      <c r="AK291" s="28"/>
      <c r="AL291" s="28"/>
      <c r="AM291" s="28"/>
      <c r="AN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H292" s="28"/>
      <c r="AI292" s="28"/>
      <c r="AJ292" s="28"/>
      <c r="AK292" s="28"/>
      <c r="AL292" s="28"/>
      <c r="AM292" s="28"/>
      <c r="AN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H293" s="28"/>
      <c r="AI293" s="28"/>
      <c r="AJ293" s="28"/>
      <c r="AK293" s="28"/>
      <c r="AL293" s="28"/>
      <c r="AM293" s="28"/>
      <c r="AN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H294" s="28"/>
      <c r="AI294" s="28"/>
      <c r="AJ294" s="28"/>
      <c r="AK294" s="28"/>
      <c r="AL294" s="28"/>
      <c r="AM294" s="28"/>
      <c r="AN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H295" s="28"/>
      <c r="AI295" s="28"/>
      <c r="AJ295" s="28"/>
      <c r="AK295" s="28"/>
      <c r="AL295" s="28"/>
      <c r="AM295" s="28"/>
      <c r="AN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H296" s="28"/>
      <c r="AI296" s="28"/>
      <c r="AJ296" s="28"/>
      <c r="AK296" s="28"/>
      <c r="AL296" s="28"/>
      <c r="AM296" s="28"/>
      <c r="AN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H297" s="28"/>
      <c r="AI297" s="28"/>
      <c r="AJ297" s="28"/>
      <c r="AK297" s="28"/>
      <c r="AL297" s="28"/>
      <c r="AM297" s="28"/>
      <c r="AN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H298" s="28"/>
      <c r="AI298" s="28"/>
      <c r="AJ298" s="28"/>
      <c r="AK298" s="28"/>
      <c r="AL298" s="28"/>
      <c r="AM298" s="28"/>
      <c r="AN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H299" s="28"/>
      <c r="AI299" s="28"/>
      <c r="AJ299" s="28"/>
      <c r="AK299" s="28"/>
      <c r="AL299" s="28"/>
      <c r="AM299" s="28"/>
      <c r="AN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H300" s="28"/>
      <c r="AI300" s="28"/>
      <c r="AJ300" s="28"/>
      <c r="AK300" s="28"/>
      <c r="AL300" s="28"/>
      <c r="AM300" s="28"/>
      <c r="AN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H301" s="28"/>
      <c r="AI301" s="28"/>
      <c r="AJ301" s="28"/>
      <c r="AK301" s="28"/>
      <c r="AL301" s="28"/>
      <c r="AM301" s="28"/>
      <c r="AN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H302" s="28"/>
      <c r="AI302" s="28"/>
      <c r="AJ302" s="28"/>
      <c r="AK302" s="28"/>
      <c r="AL302" s="28"/>
      <c r="AM302" s="28"/>
      <c r="AN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H303" s="28"/>
      <c r="AI303" s="28"/>
      <c r="AJ303" s="28"/>
      <c r="AK303" s="28"/>
      <c r="AL303" s="28"/>
      <c r="AM303" s="28"/>
      <c r="AN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H304" s="28"/>
      <c r="AI304" s="28"/>
      <c r="AJ304" s="28"/>
      <c r="AK304" s="28"/>
      <c r="AL304" s="28"/>
      <c r="AM304" s="28"/>
      <c r="AN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H305" s="28"/>
      <c r="AI305" s="28"/>
      <c r="AJ305" s="28"/>
      <c r="AK305" s="28"/>
      <c r="AL305" s="28"/>
      <c r="AM305" s="28"/>
      <c r="AN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H306" s="28"/>
      <c r="AI306" s="28"/>
      <c r="AJ306" s="28"/>
      <c r="AK306" s="28"/>
      <c r="AL306" s="28"/>
      <c r="AM306" s="28"/>
      <c r="AN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H307" s="28"/>
      <c r="AI307" s="28"/>
      <c r="AJ307" s="28"/>
      <c r="AK307" s="28"/>
      <c r="AL307" s="28"/>
      <c r="AM307" s="28"/>
      <c r="AN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H308" s="28"/>
      <c r="AI308" s="28"/>
      <c r="AJ308" s="28"/>
      <c r="AK308" s="28"/>
      <c r="AL308" s="28"/>
      <c r="AM308" s="28"/>
      <c r="AN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H309" s="28"/>
      <c r="AI309" s="28"/>
      <c r="AJ309" s="28"/>
      <c r="AK309" s="28"/>
      <c r="AL309" s="28"/>
      <c r="AM309" s="28"/>
      <c r="AN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H310" s="28"/>
      <c r="AI310" s="28"/>
      <c r="AJ310" s="28"/>
      <c r="AK310" s="28"/>
      <c r="AL310" s="28"/>
      <c r="AM310" s="28"/>
      <c r="AN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H311" s="28"/>
      <c r="AI311" s="28"/>
      <c r="AJ311" s="28"/>
      <c r="AK311" s="28"/>
      <c r="AL311" s="28"/>
      <c r="AM311" s="28"/>
      <c r="AN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H312" s="28"/>
      <c r="AI312" s="28"/>
      <c r="AJ312" s="28"/>
      <c r="AK312" s="28"/>
      <c r="AL312" s="28"/>
      <c r="AM312" s="28"/>
      <c r="AN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H313" s="28"/>
      <c r="AI313" s="28"/>
      <c r="AJ313" s="28"/>
      <c r="AK313" s="28"/>
      <c r="AL313" s="28"/>
      <c r="AM313" s="28"/>
      <c r="AN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H314" s="28"/>
      <c r="AI314" s="28"/>
      <c r="AJ314" s="28"/>
      <c r="AK314" s="28"/>
      <c r="AL314" s="28"/>
      <c r="AM314" s="28"/>
      <c r="AN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H315" s="28"/>
      <c r="AI315" s="28"/>
      <c r="AJ315" s="28"/>
      <c r="AK315" s="28"/>
      <c r="AL315" s="28"/>
      <c r="AM315" s="28"/>
      <c r="AN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H316" s="28"/>
      <c r="AI316" s="28"/>
      <c r="AJ316" s="28"/>
      <c r="AK316" s="28"/>
      <c r="AL316" s="28"/>
      <c r="AM316" s="28"/>
      <c r="AN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H317" s="28"/>
      <c r="AI317" s="28"/>
      <c r="AJ317" s="28"/>
      <c r="AK317" s="28"/>
      <c r="AL317" s="28"/>
      <c r="AM317" s="28"/>
      <c r="AN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H318" s="28"/>
      <c r="AI318" s="28"/>
      <c r="AJ318" s="28"/>
      <c r="AK318" s="28"/>
      <c r="AL318" s="28"/>
      <c r="AM318" s="28"/>
      <c r="AN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H319" s="28"/>
      <c r="AI319" s="28"/>
      <c r="AJ319" s="28"/>
      <c r="AK319" s="28"/>
      <c r="AL319" s="28"/>
      <c r="AM319" s="28"/>
      <c r="AN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H320" s="28"/>
      <c r="AI320" s="28"/>
      <c r="AJ320" s="28"/>
      <c r="AK320" s="28"/>
      <c r="AL320" s="28"/>
      <c r="AM320" s="28"/>
      <c r="AN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H321" s="28"/>
      <c r="AI321" s="28"/>
      <c r="AJ321" s="28"/>
      <c r="AK321" s="28"/>
      <c r="AL321" s="28"/>
      <c r="AM321" s="28"/>
      <c r="AN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H322" s="28"/>
      <c r="AI322" s="28"/>
      <c r="AJ322" s="28"/>
      <c r="AK322" s="28"/>
      <c r="AL322" s="28"/>
      <c r="AM322" s="28"/>
      <c r="AN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H323" s="28"/>
      <c r="AI323" s="28"/>
      <c r="AJ323" s="28"/>
      <c r="AK323" s="28"/>
      <c r="AL323" s="28"/>
      <c r="AM323" s="28"/>
      <c r="AN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H324" s="28"/>
      <c r="AI324" s="28"/>
      <c r="AJ324" s="28"/>
      <c r="AK324" s="28"/>
      <c r="AL324" s="28"/>
      <c r="AM324" s="28"/>
      <c r="AN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H325" s="28"/>
      <c r="AI325" s="28"/>
      <c r="AJ325" s="28"/>
      <c r="AK325" s="28"/>
      <c r="AL325" s="28"/>
      <c r="AM325" s="28"/>
      <c r="AN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H326" s="28"/>
      <c r="AI326" s="28"/>
      <c r="AJ326" s="28"/>
      <c r="AK326" s="28"/>
      <c r="AL326" s="28"/>
      <c r="AM326" s="28"/>
      <c r="AN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H327" s="28"/>
      <c r="AI327" s="28"/>
      <c r="AJ327" s="28"/>
      <c r="AK327" s="28"/>
      <c r="AL327" s="28"/>
      <c r="AM327" s="28"/>
      <c r="AN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H328" s="28"/>
      <c r="AI328" s="28"/>
      <c r="AJ328" s="28"/>
      <c r="AK328" s="28"/>
      <c r="AL328" s="28"/>
      <c r="AM328" s="28"/>
      <c r="AN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H329" s="28"/>
      <c r="AI329" s="28"/>
      <c r="AJ329" s="28"/>
      <c r="AK329" s="28"/>
      <c r="AL329" s="28"/>
      <c r="AM329" s="28"/>
      <c r="AN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H330" s="28"/>
      <c r="AI330" s="28"/>
      <c r="AJ330" s="28"/>
      <c r="AK330" s="28"/>
      <c r="AL330" s="28"/>
      <c r="AM330" s="28"/>
      <c r="AN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H331" s="28"/>
      <c r="AI331" s="28"/>
      <c r="AJ331" s="28"/>
      <c r="AK331" s="28"/>
      <c r="AL331" s="28"/>
      <c r="AM331" s="28"/>
      <c r="AN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H332" s="28"/>
      <c r="AI332" s="28"/>
      <c r="AJ332" s="28"/>
      <c r="AK332" s="28"/>
      <c r="AL332" s="28"/>
      <c r="AM332" s="28"/>
      <c r="AN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H333" s="28"/>
      <c r="AI333" s="28"/>
      <c r="AJ333" s="28"/>
      <c r="AK333" s="28"/>
      <c r="AL333" s="28"/>
      <c r="AM333" s="28"/>
      <c r="AN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H334" s="28"/>
      <c r="AI334" s="28"/>
      <c r="AJ334" s="28"/>
      <c r="AK334" s="28"/>
      <c r="AL334" s="28"/>
      <c r="AM334" s="28"/>
      <c r="AN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H335" s="28"/>
      <c r="AI335" s="28"/>
      <c r="AJ335" s="28"/>
      <c r="AK335" s="28"/>
      <c r="AL335" s="28"/>
      <c r="AM335" s="28"/>
      <c r="AN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H336" s="28"/>
      <c r="AI336" s="28"/>
      <c r="AJ336" s="28"/>
      <c r="AK336" s="28"/>
      <c r="AL336" s="28"/>
      <c r="AM336" s="28"/>
      <c r="AN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H337" s="28"/>
      <c r="AI337" s="28"/>
      <c r="AJ337" s="28"/>
      <c r="AK337" s="28"/>
      <c r="AL337" s="28"/>
      <c r="AM337" s="28"/>
      <c r="AN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H338" s="28"/>
      <c r="AI338" s="28"/>
      <c r="AJ338" s="28"/>
      <c r="AK338" s="28"/>
      <c r="AL338" s="28"/>
      <c r="AM338" s="28"/>
      <c r="AN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H339" s="28"/>
      <c r="AI339" s="28"/>
      <c r="AJ339" s="28"/>
      <c r="AK339" s="28"/>
      <c r="AL339" s="28"/>
      <c r="AM339" s="28"/>
      <c r="AN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H340" s="28"/>
      <c r="AI340" s="28"/>
      <c r="AJ340" s="28"/>
      <c r="AK340" s="28"/>
      <c r="AL340" s="28"/>
      <c r="AM340" s="28"/>
      <c r="AN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H341" s="28"/>
      <c r="AI341" s="28"/>
      <c r="AJ341" s="28"/>
      <c r="AK341" s="28"/>
      <c r="AL341" s="28"/>
      <c r="AM341" s="28"/>
      <c r="AN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H342" s="28"/>
      <c r="AI342" s="28"/>
      <c r="AJ342" s="28"/>
      <c r="AK342" s="28"/>
      <c r="AL342" s="28"/>
      <c r="AM342" s="28"/>
      <c r="AN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H343" s="28"/>
      <c r="AI343" s="28"/>
      <c r="AJ343" s="28"/>
      <c r="AK343" s="28"/>
      <c r="AL343" s="28"/>
      <c r="AM343" s="28"/>
      <c r="AN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H344" s="28"/>
      <c r="AI344" s="28"/>
      <c r="AJ344" s="28"/>
      <c r="AK344" s="28"/>
      <c r="AL344" s="28"/>
      <c r="AM344" s="28"/>
      <c r="AN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H345" s="28"/>
      <c r="AI345" s="28"/>
      <c r="AJ345" s="28"/>
      <c r="AK345" s="28"/>
      <c r="AL345" s="28"/>
      <c r="AM345" s="28"/>
      <c r="AN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H346" s="28"/>
      <c r="AI346" s="28"/>
      <c r="AJ346" s="28"/>
      <c r="AK346" s="28"/>
      <c r="AL346" s="28"/>
      <c r="AM346" s="28"/>
      <c r="AN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H347" s="28"/>
      <c r="AI347" s="28"/>
      <c r="AJ347" s="28"/>
      <c r="AK347" s="28"/>
      <c r="AL347" s="28"/>
      <c r="AM347" s="28"/>
      <c r="AN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H348" s="28"/>
      <c r="AI348" s="28"/>
      <c r="AJ348" s="28"/>
      <c r="AK348" s="28"/>
      <c r="AL348" s="28"/>
      <c r="AM348" s="28"/>
      <c r="AN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H349" s="28"/>
      <c r="AI349" s="28"/>
      <c r="AJ349" s="28"/>
      <c r="AK349" s="28"/>
      <c r="AL349" s="28"/>
      <c r="AM349" s="28"/>
      <c r="AN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H350" s="28"/>
      <c r="AI350" s="28"/>
      <c r="AJ350" s="28"/>
      <c r="AK350" s="28"/>
      <c r="AL350" s="28"/>
      <c r="AM350" s="28"/>
      <c r="AN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H351" s="28"/>
      <c r="AI351" s="28"/>
      <c r="AJ351" s="28"/>
      <c r="AK351" s="28"/>
      <c r="AL351" s="28"/>
      <c r="AM351" s="28"/>
      <c r="AN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H352" s="28"/>
      <c r="AI352" s="28"/>
      <c r="AJ352" s="28"/>
      <c r="AK352" s="28"/>
      <c r="AL352" s="28"/>
      <c r="AM352" s="28"/>
      <c r="AN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H353" s="28"/>
      <c r="AI353" s="28"/>
      <c r="AJ353" s="28"/>
      <c r="AK353" s="28"/>
      <c r="AL353" s="28"/>
      <c r="AM353" s="28"/>
      <c r="AN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H354" s="28"/>
      <c r="AI354" s="28"/>
      <c r="AJ354" s="28"/>
      <c r="AK354" s="28"/>
      <c r="AL354" s="28"/>
      <c r="AM354" s="28"/>
      <c r="AN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H355" s="28"/>
      <c r="AI355" s="28"/>
      <c r="AJ355" s="28"/>
      <c r="AK355" s="28"/>
      <c r="AL355" s="28"/>
      <c r="AM355" s="28"/>
      <c r="AN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H356" s="28"/>
      <c r="AI356" s="28"/>
      <c r="AJ356" s="28"/>
      <c r="AK356" s="28"/>
      <c r="AL356" s="28"/>
      <c r="AM356" s="28"/>
      <c r="AN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H357" s="28"/>
      <c r="AI357" s="28"/>
      <c r="AJ357" s="28"/>
      <c r="AK357" s="28"/>
      <c r="AL357" s="28"/>
      <c r="AM357" s="28"/>
      <c r="AN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H358" s="28"/>
      <c r="AI358" s="28"/>
      <c r="AJ358" s="28"/>
      <c r="AK358" s="28"/>
      <c r="AL358" s="28"/>
      <c r="AM358" s="28"/>
      <c r="AN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H359" s="28"/>
      <c r="AI359" s="28"/>
      <c r="AJ359" s="28"/>
      <c r="AK359" s="28"/>
      <c r="AL359" s="28"/>
      <c r="AM359" s="28"/>
      <c r="AN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H360" s="28"/>
      <c r="AI360" s="28"/>
      <c r="AJ360" s="28"/>
      <c r="AK360" s="28"/>
      <c r="AL360" s="28"/>
      <c r="AM360" s="28"/>
      <c r="AN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H361" s="28"/>
      <c r="AI361" s="28"/>
      <c r="AJ361" s="28"/>
      <c r="AK361" s="28"/>
      <c r="AL361" s="28"/>
      <c r="AM361" s="28"/>
      <c r="AN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H362" s="28"/>
      <c r="AI362" s="28"/>
      <c r="AJ362" s="28"/>
      <c r="AK362" s="28"/>
      <c r="AL362" s="28"/>
      <c r="AM362" s="28"/>
      <c r="AN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H363" s="28"/>
      <c r="AI363" s="28"/>
      <c r="AJ363" s="28"/>
      <c r="AK363" s="28"/>
      <c r="AL363" s="28"/>
      <c r="AM363" s="28"/>
      <c r="AN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H364" s="28"/>
      <c r="AI364" s="28"/>
      <c r="AJ364" s="28"/>
      <c r="AK364" s="28"/>
      <c r="AL364" s="28"/>
      <c r="AM364" s="28"/>
      <c r="AN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H365" s="28"/>
      <c r="AI365" s="28"/>
      <c r="AJ365" s="28"/>
      <c r="AK365" s="28"/>
      <c r="AL365" s="28"/>
      <c r="AM365" s="28"/>
      <c r="AN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H366" s="28"/>
      <c r="AI366" s="28"/>
      <c r="AJ366" s="28"/>
      <c r="AK366" s="28"/>
      <c r="AL366" s="28"/>
      <c r="AM366" s="28"/>
      <c r="AN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H367" s="28"/>
      <c r="AI367" s="28"/>
      <c r="AJ367" s="28"/>
      <c r="AK367" s="28"/>
      <c r="AL367" s="28"/>
      <c r="AM367" s="28"/>
      <c r="AN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H368" s="28"/>
      <c r="AI368" s="28"/>
      <c r="AJ368" s="28"/>
      <c r="AK368" s="28"/>
      <c r="AL368" s="28"/>
      <c r="AM368" s="28"/>
      <c r="AN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H369" s="28"/>
      <c r="AI369" s="28"/>
      <c r="AJ369" s="28"/>
      <c r="AK369" s="28"/>
      <c r="AL369" s="28"/>
      <c r="AM369" s="28"/>
      <c r="AN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H370" s="28"/>
      <c r="AI370" s="28"/>
      <c r="AJ370" s="28"/>
      <c r="AK370" s="28"/>
      <c r="AL370" s="28"/>
      <c r="AM370" s="28"/>
      <c r="AN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H371" s="28"/>
      <c r="AI371" s="28"/>
      <c r="AJ371" s="28"/>
      <c r="AK371" s="28"/>
      <c r="AL371" s="28"/>
      <c r="AM371" s="28"/>
      <c r="AN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H372" s="28"/>
      <c r="AI372" s="28"/>
      <c r="AJ372" s="28"/>
      <c r="AK372" s="28"/>
      <c r="AL372" s="28"/>
      <c r="AM372" s="28"/>
      <c r="AN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H373" s="28"/>
      <c r="AI373" s="28"/>
      <c r="AJ373" s="28"/>
      <c r="AK373" s="28"/>
      <c r="AL373" s="28"/>
      <c r="AM373" s="28"/>
      <c r="AN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H374" s="28"/>
      <c r="AI374" s="28"/>
      <c r="AJ374" s="28"/>
      <c r="AK374" s="28"/>
      <c r="AL374" s="28"/>
      <c r="AM374" s="28"/>
      <c r="AN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H375" s="28"/>
      <c r="AI375" s="28"/>
      <c r="AJ375" s="28"/>
      <c r="AK375" s="28"/>
      <c r="AL375" s="28"/>
      <c r="AM375" s="28"/>
      <c r="AN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H376" s="28"/>
      <c r="AI376" s="28"/>
      <c r="AJ376" s="28"/>
      <c r="AK376" s="28"/>
      <c r="AL376" s="28"/>
      <c r="AM376" s="28"/>
      <c r="AN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H377" s="28"/>
      <c r="AI377" s="28"/>
      <c r="AJ377" s="28"/>
      <c r="AK377" s="28"/>
      <c r="AL377" s="28"/>
      <c r="AM377" s="28"/>
      <c r="AN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H378" s="28"/>
      <c r="AI378" s="28"/>
      <c r="AJ378" s="28"/>
      <c r="AK378" s="28"/>
      <c r="AL378" s="28"/>
      <c r="AM378" s="28"/>
      <c r="AN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H379" s="28"/>
      <c r="AI379" s="28"/>
      <c r="AJ379" s="28"/>
      <c r="AK379" s="28"/>
      <c r="AL379" s="28"/>
      <c r="AM379" s="28"/>
      <c r="AN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H380" s="28"/>
      <c r="AI380" s="28"/>
      <c r="AJ380" s="28"/>
      <c r="AK380" s="28"/>
      <c r="AL380" s="28"/>
      <c r="AM380" s="28"/>
      <c r="AN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H381" s="28"/>
      <c r="AI381" s="28"/>
      <c r="AJ381" s="28"/>
      <c r="AK381" s="28"/>
      <c r="AL381" s="28"/>
      <c r="AM381" s="28"/>
      <c r="AN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H382" s="28"/>
      <c r="AI382" s="28"/>
      <c r="AJ382" s="28"/>
      <c r="AK382" s="28"/>
      <c r="AL382" s="28"/>
      <c r="AM382" s="28"/>
      <c r="AN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H383" s="28"/>
      <c r="AI383" s="28"/>
      <c r="AJ383" s="28"/>
      <c r="AK383" s="28"/>
      <c r="AL383" s="28"/>
      <c r="AM383" s="28"/>
      <c r="AN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H384" s="28"/>
      <c r="AI384" s="28"/>
      <c r="AJ384" s="28"/>
      <c r="AK384" s="28"/>
      <c r="AL384" s="28"/>
      <c r="AM384" s="28"/>
      <c r="AN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H385" s="28"/>
      <c r="AI385" s="28"/>
      <c r="AJ385" s="28"/>
      <c r="AK385" s="28"/>
      <c r="AL385" s="28"/>
      <c r="AM385" s="28"/>
      <c r="AN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H386" s="28"/>
      <c r="AI386" s="28"/>
      <c r="AJ386" s="28"/>
      <c r="AK386" s="28"/>
      <c r="AL386" s="28"/>
      <c r="AM386" s="28"/>
      <c r="AN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H387" s="28"/>
      <c r="AI387" s="28"/>
      <c r="AJ387" s="28"/>
      <c r="AK387" s="28"/>
      <c r="AL387" s="28"/>
      <c r="AM387" s="28"/>
      <c r="AN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H388" s="28"/>
      <c r="AI388" s="28"/>
      <c r="AJ388" s="28"/>
      <c r="AK388" s="28"/>
      <c r="AL388" s="28"/>
      <c r="AM388" s="28"/>
      <c r="AN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H389" s="28"/>
      <c r="AI389" s="28"/>
      <c r="AJ389" s="28"/>
      <c r="AK389" s="28"/>
      <c r="AL389" s="28"/>
      <c r="AM389" s="28"/>
      <c r="AN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H390" s="28"/>
      <c r="AI390" s="28"/>
      <c r="AJ390" s="28"/>
      <c r="AK390" s="28"/>
      <c r="AL390" s="28"/>
      <c r="AM390" s="28"/>
      <c r="AN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H391" s="28"/>
      <c r="AI391" s="28"/>
      <c r="AJ391" s="28"/>
      <c r="AK391" s="28"/>
      <c r="AL391" s="28"/>
      <c r="AM391" s="28"/>
      <c r="AN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H392" s="28"/>
      <c r="AI392" s="28"/>
      <c r="AJ392" s="28"/>
      <c r="AK392" s="28"/>
      <c r="AL392" s="28"/>
      <c r="AM392" s="28"/>
      <c r="AN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H393" s="28"/>
      <c r="AI393" s="28"/>
      <c r="AJ393" s="28"/>
      <c r="AK393" s="28"/>
      <c r="AL393" s="28"/>
      <c r="AM393" s="28"/>
      <c r="AN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H394" s="28"/>
      <c r="AI394" s="28"/>
      <c r="AJ394" s="28"/>
      <c r="AK394" s="28"/>
      <c r="AL394" s="28"/>
      <c r="AM394" s="28"/>
      <c r="AN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H395" s="28"/>
      <c r="AI395" s="28"/>
      <c r="AJ395" s="28"/>
      <c r="AK395" s="28"/>
      <c r="AL395" s="28"/>
      <c r="AM395" s="28"/>
      <c r="AN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H396" s="28"/>
      <c r="AI396" s="28"/>
      <c r="AJ396" s="28"/>
      <c r="AK396" s="28"/>
      <c r="AL396" s="28"/>
      <c r="AM396" s="28"/>
      <c r="AN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H397" s="28"/>
      <c r="AI397" s="28"/>
      <c r="AJ397" s="28"/>
      <c r="AK397" s="28"/>
      <c r="AL397" s="28"/>
      <c r="AM397" s="28"/>
      <c r="AN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H398" s="28"/>
      <c r="AI398" s="28"/>
      <c r="AJ398" s="28"/>
      <c r="AK398" s="28"/>
      <c r="AL398" s="28"/>
      <c r="AM398" s="28"/>
      <c r="AN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H399" s="28"/>
      <c r="AI399" s="28"/>
      <c r="AJ399" s="28"/>
      <c r="AK399" s="28"/>
      <c r="AL399" s="28"/>
      <c r="AM399" s="28"/>
      <c r="AN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H400" s="28"/>
      <c r="AI400" s="28"/>
      <c r="AJ400" s="28"/>
      <c r="AK400" s="28"/>
      <c r="AL400" s="28"/>
      <c r="AM400" s="28"/>
      <c r="AN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H401" s="28"/>
      <c r="AI401" s="28"/>
      <c r="AJ401" s="28"/>
      <c r="AK401" s="28"/>
      <c r="AL401" s="28"/>
      <c r="AM401" s="28"/>
      <c r="AN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H402" s="28"/>
      <c r="AI402" s="28"/>
      <c r="AJ402" s="28"/>
      <c r="AK402" s="28"/>
      <c r="AL402" s="28"/>
      <c r="AM402" s="28"/>
      <c r="AN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H403" s="28"/>
      <c r="AI403" s="28"/>
      <c r="AJ403" s="28"/>
      <c r="AK403" s="28"/>
      <c r="AL403" s="28"/>
      <c r="AM403" s="28"/>
      <c r="AN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H404" s="28"/>
      <c r="AI404" s="28"/>
      <c r="AJ404" s="28"/>
      <c r="AK404" s="28"/>
      <c r="AL404" s="28"/>
      <c r="AM404" s="28"/>
      <c r="AN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H405" s="28"/>
      <c r="AI405" s="28"/>
      <c r="AJ405" s="28"/>
      <c r="AK405" s="28"/>
      <c r="AL405" s="28"/>
      <c r="AM405" s="28"/>
      <c r="AN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H406" s="28"/>
      <c r="AI406" s="28"/>
      <c r="AJ406" s="28"/>
      <c r="AK406" s="28"/>
      <c r="AL406" s="28"/>
      <c r="AM406" s="28"/>
      <c r="AN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H407" s="28"/>
      <c r="AI407" s="28"/>
      <c r="AJ407" s="28"/>
      <c r="AK407" s="28"/>
      <c r="AL407" s="28"/>
      <c r="AM407" s="28"/>
      <c r="AN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H408" s="28"/>
      <c r="AI408" s="28"/>
      <c r="AJ408" s="28"/>
      <c r="AK408" s="28"/>
      <c r="AL408" s="28"/>
      <c r="AM408" s="28"/>
      <c r="AN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H409" s="28"/>
      <c r="AI409" s="28"/>
      <c r="AJ409" s="28"/>
      <c r="AK409" s="28"/>
      <c r="AL409" s="28"/>
      <c r="AM409" s="28"/>
      <c r="AN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H410" s="28"/>
      <c r="AI410" s="28"/>
      <c r="AJ410" s="28"/>
      <c r="AK410" s="28"/>
      <c r="AL410" s="28"/>
      <c r="AM410" s="28"/>
      <c r="AN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H411" s="28"/>
      <c r="AI411" s="28"/>
      <c r="AJ411" s="28"/>
      <c r="AK411" s="28"/>
      <c r="AL411" s="28"/>
      <c r="AM411" s="28"/>
      <c r="AN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H412" s="28"/>
      <c r="AI412" s="28"/>
      <c r="AJ412" s="28"/>
      <c r="AK412" s="28"/>
      <c r="AL412" s="28"/>
      <c r="AM412" s="28"/>
      <c r="AN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H413" s="28"/>
      <c r="AI413" s="28"/>
      <c r="AJ413" s="28"/>
      <c r="AK413" s="28"/>
      <c r="AL413" s="28"/>
      <c r="AM413" s="28"/>
      <c r="AN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H414" s="28"/>
      <c r="AI414" s="28"/>
      <c r="AJ414" s="28"/>
      <c r="AK414" s="28"/>
      <c r="AL414" s="28"/>
      <c r="AM414" s="28"/>
      <c r="AN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H415" s="28"/>
      <c r="AI415" s="28"/>
      <c r="AJ415" s="28"/>
      <c r="AK415" s="28"/>
      <c r="AL415" s="28"/>
      <c r="AM415" s="28"/>
      <c r="AN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H416" s="28"/>
      <c r="AI416" s="28"/>
      <c r="AJ416" s="28"/>
      <c r="AK416" s="28"/>
      <c r="AL416" s="28"/>
      <c r="AM416" s="28"/>
      <c r="AN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H417" s="28"/>
      <c r="AI417" s="28"/>
      <c r="AJ417" s="28"/>
      <c r="AK417" s="28"/>
      <c r="AL417" s="28"/>
      <c r="AM417" s="28"/>
      <c r="AN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H418" s="28"/>
      <c r="AI418" s="28"/>
      <c r="AJ418" s="28"/>
      <c r="AK418" s="28"/>
      <c r="AL418" s="28"/>
      <c r="AM418" s="28"/>
      <c r="AN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H419" s="28"/>
      <c r="AI419" s="28"/>
      <c r="AJ419" s="28"/>
      <c r="AK419" s="28"/>
      <c r="AL419" s="28"/>
      <c r="AM419" s="28"/>
      <c r="AN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H420" s="28"/>
      <c r="AI420" s="28"/>
      <c r="AJ420" s="28"/>
      <c r="AK420" s="28"/>
      <c r="AL420" s="28"/>
      <c r="AM420" s="28"/>
      <c r="AN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H421" s="28"/>
      <c r="AI421" s="28"/>
      <c r="AJ421" s="28"/>
      <c r="AK421" s="28"/>
      <c r="AL421" s="28"/>
      <c r="AM421" s="28"/>
      <c r="AN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H422" s="28"/>
      <c r="AI422" s="28"/>
      <c r="AJ422" s="28"/>
      <c r="AK422" s="28"/>
      <c r="AL422" s="28"/>
      <c r="AM422" s="28"/>
      <c r="AN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H423" s="28"/>
      <c r="AI423" s="28"/>
      <c r="AJ423" s="28"/>
      <c r="AK423" s="28"/>
      <c r="AL423" s="28"/>
      <c r="AM423" s="28"/>
      <c r="AN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H424" s="28"/>
      <c r="AI424" s="28"/>
      <c r="AJ424" s="28"/>
      <c r="AK424" s="28"/>
      <c r="AL424" s="28"/>
      <c r="AM424" s="28"/>
      <c r="AN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H425" s="28"/>
      <c r="AI425" s="28"/>
      <c r="AJ425" s="28"/>
      <c r="AK425" s="28"/>
      <c r="AL425" s="28"/>
      <c r="AM425" s="28"/>
      <c r="AN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H426" s="28"/>
      <c r="AI426" s="28"/>
      <c r="AJ426" s="28"/>
      <c r="AK426" s="28"/>
      <c r="AL426" s="28"/>
      <c r="AM426" s="28"/>
      <c r="AN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H427" s="28"/>
      <c r="AI427" s="28"/>
      <c r="AJ427" s="28"/>
      <c r="AK427" s="28"/>
      <c r="AL427" s="28"/>
      <c r="AM427" s="28"/>
      <c r="AN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H428" s="28"/>
      <c r="AI428" s="28"/>
      <c r="AJ428" s="28"/>
      <c r="AK428" s="28"/>
      <c r="AL428" s="28"/>
      <c r="AM428" s="28"/>
      <c r="AN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H429" s="28"/>
      <c r="AI429" s="28"/>
      <c r="AJ429" s="28"/>
      <c r="AK429" s="28"/>
      <c r="AL429" s="28"/>
      <c r="AM429" s="28"/>
      <c r="AN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H430" s="28"/>
      <c r="AI430" s="28"/>
      <c r="AJ430" s="28"/>
      <c r="AK430" s="28"/>
      <c r="AL430" s="28"/>
      <c r="AM430" s="28"/>
      <c r="AN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H431" s="28"/>
      <c r="AI431" s="28"/>
      <c r="AJ431" s="28"/>
      <c r="AK431" s="28"/>
      <c r="AL431" s="28"/>
      <c r="AM431" s="28"/>
      <c r="AN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H432" s="28"/>
      <c r="AI432" s="28"/>
      <c r="AJ432" s="28"/>
      <c r="AK432" s="28"/>
      <c r="AL432" s="28"/>
      <c r="AM432" s="28"/>
      <c r="AN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H433" s="28"/>
      <c r="AI433" s="28"/>
      <c r="AJ433" s="28"/>
      <c r="AK433" s="28"/>
      <c r="AL433" s="28"/>
      <c r="AM433" s="28"/>
      <c r="AN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H434" s="28"/>
      <c r="AI434" s="28"/>
      <c r="AJ434" s="28"/>
      <c r="AK434" s="28"/>
      <c r="AL434" s="28"/>
      <c r="AM434" s="28"/>
      <c r="AN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H435" s="28"/>
      <c r="AI435" s="28"/>
      <c r="AJ435" s="28"/>
      <c r="AK435" s="28"/>
      <c r="AL435" s="28"/>
      <c r="AM435" s="28"/>
      <c r="AN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H436" s="28"/>
      <c r="AI436" s="28"/>
      <c r="AJ436" s="28"/>
      <c r="AK436" s="28"/>
      <c r="AL436" s="28"/>
      <c r="AM436" s="28"/>
      <c r="AN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H437" s="28"/>
      <c r="AI437" s="28"/>
      <c r="AJ437" s="28"/>
      <c r="AK437" s="28"/>
      <c r="AL437" s="28"/>
      <c r="AM437" s="28"/>
      <c r="AN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H438" s="28"/>
      <c r="AI438" s="28"/>
      <c r="AJ438" s="28"/>
      <c r="AK438" s="28"/>
      <c r="AL438" s="28"/>
      <c r="AM438" s="28"/>
      <c r="AN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H439" s="28"/>
      <c r="AI439" s="28"/>
      <c r="AJ439" s="28"/>
      <c r="AK439" s="28"/>
      <c r="AL439" s="28"/>
      <c r="AM439" s="28"/>
      <c r="AN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H440" s="28"/>
      <c r="AI440" s="28"/>
      <c r="AJ440" s="28"/>
      <c r="AK440" s="28"/>
      <c r="AL440" s="28"/>
      <c r="AM440" s="28"/>
      <c r="AN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H441" s="28"/>
      <c r="AI441" s="28"/>
      <c r="AJ441" s="28"/>
      <c r="AK441" s="28"/>
      <c r="AL441" s="28"/>
      <c r="AM441" s="28"/>
      <c r="AN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H442" s="28"/>
      <c r="AI442" s="28"/>
      <c r="AJ442" s="28"/>
      <c r="AK442" s="28"/>
      <c r="AL442" s="28"/>
      <c r="AM442" s="28"/>
      <c r="AN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H443" s="28"/>
      <c r="AI443" s="28"/>
      <c r="AJ443" s="28"/>
      <c r="AK443" s="28"/>
      <c r="AL443" s="28"/>
      <c r="AM443" s="28"/>
      <c r="AN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H444" s="28"/>
      <c r="AI444" s="28"/>
      <c r="AJ444" s="28"/>
      <c r="AK444" s="28"/>
      <c r="AL444" s="28"/>
      <c r="AM444" s="28"/>
      <c r="AN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H445" s="28"/>
      <c r="AI445" s="28"/>
      <c r="AJ445" s="28"/>
      <c r="AK445" s="28"/>
      <c r="AL445" s="28"/>
      <c r="AM445" s="28"/>
      <c r="AN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H446" s="28"/>
      <c r="AI446" s="28"/>
      <c r="AJ446" s="28"/>
      <c r="AK446" s="28"/>
      <c r="AL446" s="28"/>
      <c r="AM446" s="28"/>
      <c r="AN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H447" s="28"/>
      <c r="AI447" s="28"/>
      <c r="AJ447" s="28"/>
      <c r="AK447" s="28"/>
      <c r="AL447" s="28"/>
      <c r="AM447" s="28"/>
      <c r="AN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H448" s="28"/>
      <c r="AI448" s="28"/>
      <c r="AJ448" s="28"/>
      <c r="AK448" s="28"/>
      <c r="AL448" s="28"/>
      <c r="AM448" s="28"/>
      <c r="AN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H449" s="28"/>
      <c r="AI449" s="28"/>
      <c r="AJ449" s="28"/>
      <c r="AK449" s="28"/>
      <c r="AL449" s="28"/>
      <c r="AM449" s="28"/>
      <c r="AN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H450" s="28"/>
      <c r="AI450" s="28"/>
      <c r="AJ450" s="28"/>
      <c r="AK450" s="28"/>
      <c r="AL450" s="28"/>
      <c r="AM450" s="28"/>
      <c r="AN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H451" s="28"/>
      <c r="AI451" s="28"/>
      <c r="AJ451" s="28"/>
      <c r="AK451" s="28"/>
      <c r="AL451" s="28"/>
      <c r="AM451" s="28"/>
      <c r="AN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H452" s="28"/>
      <c r="AI452" s="28"/>
      <c r="AJ452" s="28"/>
      <c r="AK452" s="28"/>
      <c r="AL452" s="28"/>
      <c r="AM452" s="28"/>
      <c r="AN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H453" s="28"/>
      <c r="AI453" s="28"/>
      <c r="AJ453" s="28"/>
      <c r="AK453" s="28"/>
      <c r="AL453" s="28"/>
      <c r="AM453" s="28"/>
      <c r="AN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H454" s="28"/>
      <c r="AI454" s="28"/>
      <c r="AJ454" s="28"/>
      <c r="AK454" s="28"/>
      <c r="AL454" s="28"/>
      <c r="AM454" s="28"/>
      <c r="AN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H455" s="28"/>
      <c r="AI455" s="28"/>
      <c r="AJ455" s="28"/>
      <c r="AK455" s="28"/>
      <c r="AL455" s="28"/>
      <c r="AM455" s="28"/>
      <c r="AN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H456" s="28"/>
      <c r="AI456" s="28"/>
      <c r="AJ456" s="28"/>
      <c r="AK456" s="28"/>
      <c r="AL456" s="28"/>
      <c r="AM456" s="28"/>
      <c r="AN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H457" s="28"/>
      <c r="AI457" s="28"/>
      <c r="AJ457" s="28"/>
      <c r="AK457" s="28"/>
      <c r="AL457" s="28"/>
      <c r="AM457" s="28"/>
      <c r="AN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H458" s="28"/>
      <c r="AI458" s="28"/>
      <c r="AJ458" s="28"/>
      <c r="AK458" s="28"/>
      <c r="AL458" s="28"/>
      <c r="AM458" s="28"/>
      <c r="AN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H459" s="28"/>
      <c r="AI459" s="28"/>
      <c r="AJ459" s="28"/>
      <c r="AK459" s="28"/>
      <c r="AL459" s="28"/>
      <c r="AM459" s="28"/>
      <c r="AN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H460" s="28"/>
      <c r="AI460" s="28"/>
      <c r="AJ460" s="28"/>
      <c r="AK460" s="28"/>
      <c r="AL460" s="28"/>
      <c r="AM460" s="28"/>
      <c r="AN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H461" s="28"/>
      <c r="AI461" s="28"/>
      <c r="AJ461" s="28"/>
      <c r="AK461" s="28"/>
      <c r="AL461" s="28"/>
      <c r="AM461" s="28"/>
      <c r="AN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H462" s="28"/>
      <c r="AI462" s="28"/>
      <c r="AJ462" s="28"/>
      <c r="AK462" s="28"/>
      <c r="AL462" s="28"/>
      <c r="AM462" s="28"/>
      <c r="AN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H463" s="28"/>
      <c r="AI463" s="28"/>
      <c r="AJ463" s="28"/>
      <c r="AK463" s="28"/>
      <c r="AL463" s="28"/>
      <c r="AM463" s="28"/>
      <c r="AN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H464" s="28"/>
      <c r="AI464" s="28"/>
      <c r="AJ464" s="28"/>
      <c r="AK464" s="28"/>
      <c r="AL464" s="28"/>
      <c r="AM464" s="28"/>
      <c r="AN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H465" s="28"/>
      <c r="AI465" s="28"/>
      <c r="AJ465" s="28"/>
      <c r="AK465" s="28"/>
      <c r="AL465" s="28"/>
      <c r="AM465" s="28"/>
      <c r="AN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H466" s="28"/>
      <c r="AI466" s="28"/>
      <c r="AJ466" s="28"/>
      <c r="AK466" s="28"/>
      <c r="AL466" s="28"/>
      <c r="AM466" s="28"/>
      <c r="AN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H467" s="28"/>
      <c r="AI467" s="28"/>
      <c r="AJ467" s="28"/>
      <c r="AK467" s="28"/>
      <c r="AL467" s="28"/>
      <c r="AM467" s="28"/>
      <c r="AN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H468" s="28"/>
      <c r="AI468" s="28"/>
      <c r="AJ468" s="28"/>
      <c r="AK468" s="28"/>
      <c r="AL468" s="28"/>
      <c r="AM468" s="28"/>
      <c r="AN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H469" s="28"/>
      <c r="AI469" s="28"/>
      <c r="AJ469" s="28"/>
      <c r="AK469" s="28"/>
      <c r="AL469" s="28"/>
      <c r="AM469" s="28"/>
      <c r="AN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H470" s="28"/>
      <c r="AI470" s="28"/>
      <c r="AJ470" s="28"/>
      <c r="AK470" s="28"/>
      <c r="AL470" s="28"/>
      <c r="AM470" s="28"/>
      <c r="AN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H471" s="28"/>
      <c r="AI471" s="28"/>
      <c r="AJ471" s="28"/>
      <c r="AK471" s="28"/>
      <c r="AL471" s="28"/>
      <c r="AM471" s="28"/>
      <c r="AN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H472" s="28"/>
      <c r="AI472" s="28"/>
      <c r="AJ472" s="28"/>
      <c r="AK472" s="28"/>
      <c r="AL472" s="28"/>
      <c r="AM472" s="28"/>
      <c r="AN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H473" s="28"/>
      <c r="AI473" s="28"/>
      <c r="AJ473" s="28"/>
      <c r="AK473" s="28"/>
      <c r="AL473" s="28"/>
      <c r="AM473" s="28"/>
      <c r="AN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H474" s="28"/>
      <c r="AI474" s="28"/>
      <c r="AJ474" s="28"/>
      <c r="AK474" s="28"/>
      <c r="AL474" s="28"/>
      <c r="AM474" s="28"/>
      <c r="AN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H475" s="28"/>
      <c r="AI475" s="28"/>
      <c r="AJ475" s="28"/>
      <c r="AK475" s="28"/>
      <c r="AL475" s="28"/>
      <c r="AM475" s="28"/>
      <c r="AN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H476" s="28"/>
      <c r="AI476" s="28"/>
      <c r="AJ476" s="28"/>
      <c r="AK476" s="28"/>
      <c r="AL476" s="28"/>
      <c r="AM476" s="28"/>
      <c r="AN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H477" s="28"/>
      <c r="AI477" s="28"/>
      <c r="AJ477" s="28"/>
      <c r="AK477" s="28"/>
      <c r="AL477" s="28"/>
      <c r="AM477" s="28"/>
      <c r="AN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H478" s="28"/>
      <c r="AI478" s="28"/>
      <c r="AJ478" s="28"/>
      <c r="AK478" s="28"/>
      <c r="AL478" s="28"/>
      <c r="AM478" s="28"/>
      <c r="AN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H479" s="28"/>
      <c r="AI479" s="28"/>
      <c r="AJ479" s="28"/>
      <c r="AK479" s="28"/>
      <c r="AL479" s="28"/>
      <c r="AM479" s="28"/>
      <c r="AN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H480" s="28"/>
      <c r="AI480" s="28"/>
      <c r="AJ480" s="28"/>
      <c r="AK480" s="28"/>
      <c r="AL480" s="28"/>
      <c r="AM480" s="28"/>
      <c r="AN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H481" s="28"/>
      <c r="AI481" s="28"/>
      <c r="AJ481" s="28"/>
      <c r="AK481" s="28"/>
      <c r="AL481" s="28"/>
      <c r="AM481" s="28"/>
      <c r="AN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H482" s="28"/>
      <c r="AI482" s="28"/>
      <c r="AJ482" s="28"/>
      <c r="AK482" s="28"/>
      <c r="AL482" s="28"/>
      <c r="AM482" s="28"/>
      <c r="AN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H483" s="28"/>
      <c r="AI483" s="28"/>
      <c r="AJ483" s="28"/>
      <c r="AK483" s="28"/>
      <c r="AL483" s="28"/>
      <c r="AM483" s="28"/>
      <c r="AN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H484" s="28"/>
      <c r="AI484" s="28"/>
      <c r="AJ484" s="28"/>
      <c r="AK484" s="28"/>
      <c r="AL484" s="28"/>
      <c r="AM484" s="28"/>
      <c r="AN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H485" s="28"/>
      <c r="AI485" s="28"/>
      <c r="AJ485" s="28"/>
      <c r="AK485" s="28"/>
      <c r="AL485" s="28"/>
      <c r="AM485" s="28"/>
      <c r="AN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H486" s="28"/>
      <c r="AI486" s="28"/>
      <c r="AJ486" s="28"/>
      <c r="AK486" s="28"/>
      <c r="AL486" s="28"/>
      <c r="AM486" s="28"/>
      <c r="AN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H487" s="28"/>
      <c r="AI487" s="28"/>
      <c r="AJ487" s="28"/>
      <c r="AK487" s="28"/>
      <c r="AL487" s="28"/>
      <c r="AM487" s="28"/>
      <c r="AN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H488" s="28"/>
      <c r="AI488" s="28"/>
      <c r="AJ488" s="28"/>
      <c r="AK488" s="28"/>
      <c r="AL488" s="28"/>
      <c r="AM488" s="28"/>
      <c r="AN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H489" s="28"/>
      <c r="AI489" s="28"/>
      <c r="AJ489" s="28"/>
      <c r="AK489" s="28"/>
      <c r="AL489" s="28"/>
      <c r="AM489" s="28"/>
      <c r="AN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H490" s="28"/>
      <c r="AI490" s="28"/>
      <c r="AJ490" s="28"/>
      <c r="AK490" s="28"/>
      <c r="AL490" s="28"/>
      <c r="AM490" s="28"/>
      <c r="AN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H491" s="28"/>
      <c r="AI491" s="28"/>
      <c r="AJ491" s="28"/>
      <c r="AK491" s="28"/>
      <c r="AL491" s="28"/>
      <c r="AM491" s="28"/>
      <c r="AN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H492" s="28"/>
      <c r="AI492" s="28"/>
      <c r="AJ492" s="28"/>
      <c r="AK492" s="28"/>
      <c r="AL492" s="28"/>
      <c r="AM492" s="28"/>
      <c r="AN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H493" s="28"/>
      <c r="AI493" s="28"/>
      <c r="AJ493" s="28"/>
      <c r="AK493" s="28"/>
      <c r="AL493" s="28"/>
      <c r="AM493" s="28"/>
      <c r="AN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H494" s="28"/>
      <c r="AI494" s="28"/>
      <c r="AJ494" s="28"/>
      <c r="AK494" s="28"/>
      <c r="AL494" s="28"/>
      <c r="AM494" s="28"/>
      <c r="AN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H495" s="28"/>
      <c r="AI495" s="28"/>
      <c r="AJ495" s="28"/>
      <c r="AK495" s="28"/>
      <c r="AL495" s="28"/>
      <c r="AM495" s="28"/>
      <c r="AN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H496" s="28"/>
      <c r="AI496" s="28"/>
      <c r="AJ496" s="28"/>
      <c r="AK496" s="28"/>
      <c r="AL496" s="28"/>
      <c r="AM496" s="28"/>
      <c r="AN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H497" s="28"/>
      <c r="AI497" s="28"/>
      <c r="AJ497" s="28"/>
      <c r="AK497" s="28"/>
      <c r="AL497" s="28"/>
      <c r="AM497" s="28"/>
      <c r="AN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H498" s="28"/>
      <c r="AI498" s="28"/>
      <c r="AJ498" s="28"/>
      <c r="AK498" s="28"/>
      <c r="AL498" s="28"/>
      <c r="AM498" s="28"/>
      <c r="AN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H499" s="28"/>
      <c r="AI499" s="28"/>
      <c r="AJ499" s="28"/>
      <c r="AK499" s="28"/>
      <c r="AL499" s="28"/>
      <c r="AM499" s="28"/>
      <c r="AN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H500" s="28"/>
      <c r="AI500" s="28"/>
      <c r="AJ500" s="28"/>
      <c r="AK500" s="28"/>
      <c r="AL500" s="28"/>
      <c r="AM500" s="28"/>
      <c r="AN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H501" s="28"/>
      <c r="AI501" s="28"/>
      <c r="AJ501" s="28"/>
      <c r="AK501" s="28"/>
      <c r="AL501" s="28"/>
      <c r="AM501" s="28"/>
      <c r="AN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H502" s="28"/>
      <c r="AI502" s="28"/>
      <c r="AJ502" s="28"/>
      <c r="AK502" s="28"/>
      <c r="AL502" s="28"/>
      <c r="AM502" s="28"/>
      <c r="AN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H503" s="28"/>
      <c r="AI503" s="28"/>
      <c r="AJ503" s="28"/>
      <c r="AK503" s="28"/>
      <c r="AL503" s="28"/>
      <c r="AM503" s="28"/>
      <c r="AN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H504" s="28"/>
      <c r="AI504" s="28"/>
      <c r="AJ504" s="28"/>
      <c r="AK504" s="28"/>
      <c r="AL504" s="28"/>
      <c r="AM504" s="28"/>
      <c r="AN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H505" s="28"/>
      <c r="AI505" s="28"/>
      <c r="AJ505" s="28"/>
      <c r="AK505" s="28"/>
      <c r="AL505" s="28"/>
      <c r="AM505" s="28"/>
      <c r="AN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H506" s="28"/>
      <c r="AI506" s="28"/>
      <c r="AJ506" s="28"/>
      <c r="AK506" s="28"/>
      <c r="AL506" s="28"/>
      <c r="AM506" s="28"/>
      <c r="AN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H507" s="28"/>
      <c r="AI507" s="28"/>
      <c r="AJ507" s="28"/>
      <c r="AK507" s="28"/>
      <c r="AL507" s="28"/>
      <c r="AM507" s="28"/>
      <c r="AN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H508" s="28"/>
      <c r="AI508" s="28"/>
      <c r="AJ508" s="28"/>
      <c r="AK508" s="28"/>
      <c r="AL508" s="28"/>
      <c r="AM508" s="28"/>
      <c r="AN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H509" s="28"/>
      <c r="AI509" s="28"/>
      <c r="AJ509" s="28"/>
      <c r="AK509" s="28"/>
      <c r="AL509" s="28"/>
      <c r="AM509" s="28"/>
      <c r="AN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H510" s="28"/>
      <c r="AI510" s="28"/>
      <c r="AJ510" s="28"/>
      <c r="AK510" s="28"/>
      <c r="AL510" s="28"/>
      <c r="AM510" s="28"/>
      <c r="AN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H511" s="28"/>
      <c r="AI511" s="28"/>
      <c r="AJ511" s="28"/>
      <c r="AK511" s="28"/>
      <c r="AL511" s="28"/>
      <c r="AM511" s="28"/>
      <c r="AN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H512" s="28"/>
      <c r="AI512" s="28"/>
      <c r="AJ512" s="28"/>
      <c r="AK512" s="28"/>
      <c r="AL512" s="28"/>
      <c r="AM512" s="28"/>
      <c r="AN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H513" s="28"/>
      <c r="AI513" s="28"/>
      <c r="AJ513" s="28"/>
      <c r="AK513" s="28"/>
      <c r="AL513" s="28"/>
      <c r="AM513" s="28"/>
      <c r="AN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H514" s="28"/>
      <c r="AI514" s="28"/>
      <c r="AJ514" s="28"/>
      <c r="AK514" s="28"/>
      <c r="AL514" s="28"/>
      <c r="AM514" s="28"/>
      <c r="AN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H515" s="28"/>
      <c r="AI515" s="28"/>
      <c r="AJ515" s="28"/>
      <c r="AK515" s="28"/>
      <c r="AL515" s="28"/>
      <c r="AM515" s="28"/>
      <c r="AN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H516" s="28"/>
      <c r="AI516" s="28"/>
      <c r="AJ516" s="28"/>
      <c r="AK516" s="28"/>
      <c r="AL516" s="28"/>
      <c r="AM516" s="28"/>
      <c r="AN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H517" s="28"/>
      <c r="AI517" s="28"/>
      <c r="AJ517" s="28"/>
      <c r="AK517" s="28"/>
      <c r="AL517" s="28"/>
      <c r="AM517" s="28"/>
      <c r="AN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H518" s="28"/>
      <c r="AI518" s="28"/>
      <c r="AJ518" s="28"/>
      <c r="AK518" s="28"/>
      <c r="AL518" s="28"/>
      <c r="AM518" s="28"/>
      <c r="AN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H519" s="28"/>
      <c r="AI519" s="28"/>
      <c r="AJ519" s="28"/>
      <c r="AK519" s="28"/>
      <c r="AL519" s="28"/>
      <c r="AM519" s="28"/>
      <c r="AN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H520" s="28"/>
      <c r="AI520" s="28"/>
      <c r="AJ520" s="28"/>
      <c r="AK520" s="28"/>
      <c r="AL520" s="28"/>
      <c r="AM520" s="28"/>
      <c r="AN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H521" s="28"/>
      <c r="AI521" s="28"/>
      <c r="AJ521" s="28"/>
      <c r="AK521" s="28"/>
      <c r="AL521" s="28"/>
      <c r="AM521" s="28"/>
      <c r="AN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H522" s="28"/>
      <c r="AI522" s="28"/>
      <c r="AJ522" s="28"/>
      <c r="AK522" s="28"/>
      <c r="AL522" s="28"/>
      <c r="AM522" s="28"/>
      <c r="AN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H523" s="28"/>
      <c r="AI523" s="28"/>
      <c r="AJ523" s="28"/>
      <c r="AK523" s="28"/>
      <c r="AL523" s="28"/>
      <c r="AM523" s="28"/>
      <c r="AN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H524" s="28"/>
      <c r="AI524" s="28"/>
      <c r="AJ524" s="28"/>
      <c r="AK524" s="28"/>
      <c r="AL524" s="28"/>
      <c r="AM524" s="28"/>
      <c r="AN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H525" s="28"/>
      <c r="AI525" s="28"/>
      <c r="AJ525" s="28"/>
      <c r="AK525" s="28"/>
      <c r="AL525" s="28"/>
      <c r="AM525" s="28"/>
      <c r="AN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H526" s="28"/>
      <c r="AI526" s="28"/>
      <c r="AJ526" s="28"/>
      <c r="AK526" s="28"/>
      <c r="AL526" s="28"/>
      <c r="AM526" s="28"/>
      <c r="AN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H527" s="28"/>
      <c r="AI527" s="28"/>
      <c r="AJ527" s="28"/>
      <c r="AK527" s="28"/>
      <c r="AL527" s="28"/>
      <c r="AM527" s="28"/>
      <c r="AN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H528" s="28"/>
      <c r="AI528" s="28"/>
      <c r="AJ528" s="28"/>
      <c r="AK528" s="28"/>
      <c r="AL528" s="28"/>
      <c r="AM528" s="28"/>
      <c r="AN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H529" s="28"/>
      <c r="AI529" s="28"/>
      <c r="AJ529" s="28"/>
      <c r="AK529" s="28"/>
      <c r="AL529" s="28"/>
      <c r="AM529" s="28"/>
      <c r="AN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H530" s="28"/>
      <c r="AI530" s="28"/>
      <c r="AJ530" s="28"/>
      <c r="AK530" s="28"/>
      <c r="AL530" s="28"/>
      <c r="AM530" s="28"/>
      <c r="AN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H531" s="28"/>
      <c r="AI531" s="28"/>
      <c r="AJ531" s="28"/>
      <c r="AK531" s="28"/>
      <c r="AL531" s="28"/>
      <c r="AM531" s="28"/>
      <c r="AN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H532" s="28"/>
      <c r="AI532" s="28"/>
      <c r="AJ532" s="28"/>
      <c r="AK532" s="28"/>
      <c r="AL532" s="28"/>
      <c r="AM532" s="28"/>
      <c r="AN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H533" s="28"/>
      <c r="AI533" s="28"/>
      <c r="AJ533" s="28"/>
      <c r="AK533" s="28"/>
      <c r="AL533" s="28"/>
      <c r="AM533" s="28"/>
      <c r="AN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H534" s="28"/>
      <c r="AI534" s="28"/>
      <c r="AJ534" s="28"/>
      <c r="AK534" s="28"/>
      <c r="AL534" s="28"/>
      <c r="AM534" s="28"/>
      <c r="AN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H535" s="28"/>
      <c r="AI535" s="28"/>
      <c r="AJ535" s="28"/>
      <c r="AK535" s="28"/>
      <c r="AL535" s="28"/>
      <c r="AM535" s="28"/>
      <c r="AN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H536" s="28"/>
      <c r="AI536" s="28"/>
      <c r="AJ536" s="28"/>
      <c r="AK536" s="28"/>
      <c r="AL536" s="28"/>
      <c r="AM536" s="28"/>
      <c r="AN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H537" s="28"/>
      <c r="AI537" s="28"/>
      <c r="AJ537" s="28"/>
      <c r="AK537" s="28"/>
      <c r="AL537" s="28"/>
      <c r="AM537" s="28"/>
      <c r="AN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H538" s="28"/>
      <c r="AI538" s="28"/>
      <c r="AJ538" s="28"/>
      <c r="AK538" s="28"/>
      <c r="AL538" s="28"/>
      <c r="AM538" s="28"/>
      <c r="AN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H539" s="28"/>
      <c r="AI539" s="28"/>
      <c r="AJ539" s="28"/>
      <c r="AK539" s="28"/>
      <c r="AL539" s="28"/>
      <c r="AM539" s="28"/>
      <c r="AN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H540" s="28"/>
      <c r="AI540" s="28"/>
      <c r="AJ540" s="28"/>
      <c r="AK540" s="28"/>
      <c r="AL540" s="28"/>
      <c r="AM540" s="28"/>
      <c r="AN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H541" s="28"/>
      <c r="AI541" s="28"/>
      <c r="AJ541" s="28"/>
      <c r="AK541" s="28"/>
      <c r="AL541" s="28"/>
      <c r="AM541" s="28"/>
      <c r="AN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H542" s="28"/>
      <c r="AI542" s="28"/>
      <c r="AJ542" s="28"/>
      <c r="AK542" s="28"/>
      <c r="AL542" s="28"/>
      <c r="AM542" s="28"/>
      <c r="AN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H543" s="28"/>
      <c r="AI543" s="28"/>
      <c r="AJ543" s="28"/>
      <c r="AK543" s="28"/>
      <c r="AL543" s="28"/>
      <c r="AM543" s="28"/>
      <c r="AN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H544" s="28"/>
      <c r="AI544" s="28"/>
      <c r="AJ544" s="28"/>
      <c r="AK544" s="28"/>
      <c r="AL544" s="28"/>
      <c r="AM544" s="28"/>
      <c r="AN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H545" s="28"/>
      <c r="AI545" s="28"/>
      <c r="AJ545" s="28"/>
      <c r="AK545" s="28"/>
      <c r="AL545" s="28"/>
      <c r="AM545" s="28"/>
      <c r="AN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H546" s="28"/>
      <c r="AI546" s="28"/>
      <c r="AJ546" s="28"/>
      <c r="AK546" s="28"/>
      <c r="AL546" s="28"/>
      <c r="AM546" s="28"/>
      <c r="AN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H547" s="28"/>
      <c r="AI547" s="28"/>
      <c r="AJ547" s="28"/>
      <c r="AK547" s="28"/>
      <c r="AL547" s="28"/>
      <c r="AM547" s="28"/>
      <c r="AN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H548" s="28"/>
      <c r="AI548" s="28"/>
      <c r="AJ548" s="28"/>
      <c r="AK548" s="28"/>
      <c r="AL548" s="28"/>
      <c r="AM548" s="28"/>
      <c r="AN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H549" s="28"/>
      <c r="AI549" s="28"/>
      <c r="AJ549" s="28"/>
      <c r="AK549" s="28"/>
      <c r="AL549" s="28"/>
      <c r="AM549" s="28"/>
      <c r="AN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H550" s="28"/>
      <c r="AI550" s="28"/>
      <c r="AJ550" s="28"/>
      <c r="AK550" s="28"/>
      <c r="AL550" s="28"/>
      <c r="AM550" s="28"/>
      <c r="AN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H551" s="28"/>
      <c r="AI551" s="28"/>
      <c r="AJ551" s="28"/>
      <c r="AK551" s="28"/>
      <c r="AL551" s="28"/>
      <c r="AM551" s="28"/>
      <c r="AN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H552" s="28"/>
      <c r="AI552" s="28"/>
      <c r="AJ552" s="28"/>
      <c r="AK552" s="28"/>
      <c r="AL552" s="28"/>
      <c r="AM552" s="28"/>
      <c r="AN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H553" s="28"/>
      <c r="AI553" s="28"/>
      <c r="AJ553" s="28"/>
      <c r="AK553" s="28"/>
      <c r="AL553" s="28"/>
      <c r="AM553" s="28"/>
      <c r="AN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H554" s="28"/>
      <c r="AI554" s="28"/>
      <c r="AJ554" s="28"/>
      <c r="AK554" s="28"/>
      <c r="AL554" s="28"/>
      <c r="AM554" s="28"/>
      <c r="AN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H555" s="28"/>
      <c r="AI555" s="28"/>
      <c r="AJ555" s="28"/>
      <c r="AK555" s="28"/>
      <c r="AL555" s="28"/>
      <c r="AM555" s="28"/>
      <c r="AN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H556" s="28"/>
      <c r="AI556" s="28"/>
      <c r="AJ556" s="28"/>
      <c r="AK556" s="28"/>
      <c r="AL556" s="28"/>
      <c r="AM556" s="28"/>
      <c r="AN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H557" s="28"/>
      <c r="AI557" s="28"/>
      <c r="AJ557" s="28"/>
      <c r="AK557" s="28"/>
      <c r="AL557" s="28"/>
      <c r="AM557" s="28"/>
      <c r="AN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H558" s="28"/>
      <c r="AI558" s="28"/>
      <c r="AJ558" s="28"/>
      <c r="AK558" s="28"/>
      <c r="AL558" s="28"/>
      <c r="AM558" s="28"/>
      <c r="AN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H559" s="28"/>
      <c r="AI559" s="28"/>
      <c r="AJ559" s="28"/>
      <c r="AK559" s="28"/>
      <c r="AL559" s="28"/>
      <c r="AM559" s="28"/>
      <c r="AN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H560" s="28"/>
      <c r="AI560" s="28"/>
      <c r="AJ560" s="28"/>
      <c r="AK560" s="28"/>
      <c r="AL560" s="28"/>
      <c r="AM560" s="28"/>
      <c r="AN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H561" s="28"/>
      <c r="AI561" s="28"/>
      <c r="AJ561" s="28"/>
      <c r="AK561" s="28"/>
      <c r="AL561" s="28"/>
      <c r="AM561" s="28"/>
      <c r="AN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H562" s="28"/>
      <c r="AI562" s="28"/>
      <c r="AJ562" s="28"/>
      <c r="AK562" s="28"/>
      <c r="AL562" s="28"/>
      <c r="AM562" s="28"/>
      <c r="AN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H563" s="28"/>
      <c r="AI563" s="28"/>
      <c r="AJ563" s="28"/>
      <c r="AK563" s="28"/>
      <c r="AL563" s="28"/>
      <c r="AM563" s="28"/>
      <c r="AN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H564" s="28"/>
      <c r="AI564" s="28"/>
      <c r="AJ564" s="28"/>
      <c r="AK564" s="28"/>
      <c r="AL564" s="28"/>
      <c r="AM564" s="28"/>
      <c r="AN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H565" s="28"/>
      <c r="AI565" s="28"/>
      <c r="AJ565" s="28"/>
      <c r="AK565" s="28"/>
      <c r="AL565" s="28"/>
      <c r="AM565" s="28"/>
      <c r="AN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H566" s="28"/>
      <c r="AI566" s="28"/>
      <c r="AJ566" s="28"/>
      <c r="AK566" s="28"/>
      <c r="AL566" s="28"/>
      <c r="AM566" s="28"/>
      <c r="AN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H567" s="28"/>
      <c r="AI567" s="28"/>
      <c r="AJ567" s="28"/>
      <c r="AK567" s="28"/>
      <c r="AL567" s="28"/>
      <c r="AM567" s="28"/>
      <c r="AN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H568" s="28"/>
      <c r="AI568" s="28"/>
      <c r="AJ568" s="28"/>
      <c r="AK568" s="28"/>
      <c r="AL568" s="28"/>
      <c r="AM568" s="28"/>
      <c r="AN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H569" s="28"/>
      <c r="AI569" s="28"/>
      <c r="AJ569" s="28"/>
      <c r="AK569" s="28"/>
      <c r="AL569" s="28"/>
      <c r="AM569" s="28"/>
      <c r="AN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H570" s="28"/>
      <c r="AI570" s="28"/>
      <c r="AJ570" s="28"/>
      <c r="AK570" s="28"/>
      <c r="AL570" s="28"/>
      <c r="AM570" s="28"/>
      <c r="AN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H571" s="28"/>
      <c r="AI571" s="28"/>
      <c r="AJ571" s="28"/>
      <c r="AK571" s="28"/>
      <c r="AL571" s="28"/>
      <c r="AM571" s="28"/>
      <c r="AN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H572" s="28"/>
      <c r="AI572" s="28"/>
      <c r="AJ572" s="28"/>
      <c r="AK572" s="28"/>
      <c r="AL572" s="28"/>
      <c r="AM572" s="28"/>
      <c r="AN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H573" s="28"/>
      <c r="AI573" s="28"/>
      <c r="AJ573" s="28"/>
      <c r="AK573" s="28"/>
      <c r="AL573" s="28"/>
      <c r="AM573" s="28"/>
      <c r="AN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H574" s="28"/>
      <c r="AI574" s="28"/>
      <c r="AJ574" s="28"/>
      <c r="AK574" s="28"/>
      <c r="AL574" s="28"/>
      <c r="AM574" s="28"/>
      <c r="AN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H575" s="28"/>
      <c r="AI575" s="28"/>
      <c r="AJ575" s="28"/>
      <c r="AK575" s="28"/>
      <c r="AL575" s="28"/>
      <c r="AM575" s="28"/>
      <c r="AN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H576" s="28"/>
      <c r="AI576" s="28"/>
      <c r="AJ576" s="28"/>
      <c r="AK576" s="28"/>
      <c r="AL576" s="28"/>
      <c r="AM576" s="28"/>
      <c r="AN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H577" s="28"/>
      <c r="AI577" s="28"/>
      <c r="AJ577" s="28"/>
      <c r="AK577" s="28"/>
      <c r="AL577" s="28"/>
      <c r="AM577" s="28"/>
      <c r="AN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H578" s="28"/>
      <c r="AI578" s="28"/>
      <c r="AJ578" s="28"/>
      <c r="AK578" s="28"/>
      <c r="AL578" s="28"/>
      <c r="AM578" s="28"/>
      <c r="AN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H579" s="28"/>
      <c r="AI579" s="28"/>
      <c r="AJ579" s="28"/>
      <c r="AK579" s="28"/>
      <c r="AL579" s="28"/>
      <c r="AM579" s="28"/>
      <c r="AN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H580" s="28"/>
      <c r="AI580" s="28"/>
      <c r="AJ580" s="28"/>
      <c r="AK580" s="28"/>
      <c r="AL580" s="28"/>
      <c r="AM580" s="28"/>
      <c r="AN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H581" s="28"/>
      <c r="AI581" s="28"/>
      <c r="AJ581" s="28"/>
      <c r="AK581" s="28"/>
      <c r="AL581" s="28"/>
      <c r="AM581" s="28"/>
      <c r="AN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H582" s="28"/>
      <c r="AI582" s="28"/>
      <c r="AJ582" s="28"/>
      <c r="AK582" s="28"/>
      <c r="AL582" s="28"/>
      <c r="AM582" s="28"/>
      <c r="AN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H583" s="28"/>
      <c r="AI583" s="28"/>
      <c r="AJ583" s="28"/>
      <c r="AK583" s="28"/>
      <c r="AL583" s="28"/>
      <c r="AM583" s="28"/>
      <c r="AN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H584" s="28"/>
      <c r="AI584" s="28"/>
      <c r="AJ584" s="28"/>
      <c r="AK584" s="28"/>
      <c r="AL584" s="28"/>
      <c r="AM584" s="28"/>
      <c r="AN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H585" s="28"/>
      <c r="AI585" s="28"/>
      <c r="AJ585" s="28"/>
      <c r="AK585" s="28"/>
      <c r="AL585" s="28"/>
      <c r="AM585" s="28"/>
      <c r="AN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H586" s="28"/>
      <c r="AI586" s="28"/>
      <c r="AJ586" s="28"/>
      <c r="AK586" s="28"/>
      <c r="AL586" s="28"/>
      <c r="AM586" s="28"/>
      <c r="AN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H587" s="28"/>
      <c r="AI587" s="28"/>
      <c r="AJ587" s="28"/>
      <c r="AK587" s="28"/>
      <c r="AL587" s="28"/>
      <c r="AM587" s="28"/>
      <c r="AN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H588" s="28"/>
      <c r="AI588" s="28"/>
      <c r="AJ588" s="28"/>
      <c r="AK588" s="28"/>
      <c r="AL588" s="28"/>
      <c r="AM588" s="28"/>
      <c r="AN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H589" s="28"/>
      <c r="AI589" s="28"/>
      <c r="AJ589" s="28"/>
      <c r="AK589" s="28"/>
      <c r="AL589" s="28"/>
      <c r="AM589" s="28"/>
      <c r="AN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H590" s="28"/>
      <c r="AI590" s="28"/>
      <c r="AJ590" s="28"/>
      <c r="AK590" s="28"/>
      <c r="AL590" s="28"/>
      <c r="AM590" s="28"/>
      <c r="AN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H591" s="28"/>
      <c r="AI591" s="28"/>
      <c r="AJ591" s="28"/>
      <c r="AK591" s="28"/>
      <c r="AL591" s="28"/>
      <c r="AM591" s="28"/>
      <c r="AN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H592" s="28"/>
      <c r="AI592" s="28"/>
      <c r="AJ592" s="28"/>
      <c r="AK592" s="28"/>
      <c r="AL592" s="28"/>
      <c r="AM592" s="28"/>
      <c r="AN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H593" s="28"/>
      <c r="AI593" s="28"/>
      <c r="AJ593" s="28"/>
      <c r="AK593" s="28"/>
      <c r="AL593" s="28"/>
      <c r="AM593" s="28"/>
      <c r="AN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H594" s="28"/>
      <c r="AI594" s="28"/>
      <c r="AJ594" s="28"/>
      <c r="AK594" s="28"/>
      <c r="AL594" s="28"/>
      <c r="AM594" s="28"/>
      <c r="AN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H595" s="28"/>
      <c r="AI595" s="28"/>
      <c r="AJ595" s="28"/>
      <c r="AK595" s="28"/>
      <c r="AL595" s="28"/>
      <c r="AM595" s="28"/>
      <c r="AN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H596" s="28"/>
      <c r="AI596" s="28"/>
      <c r="AJ596" s="28"/>
      <c r="AK596" s="28"/>
      <c r="AL596" s="28"/>
      <c r="AM596" s="28"/>
      <c r="AN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H597" s="28"/>
      <c r="AI597" s="28"/>
      <c r="AJ597" s="28"/>
      <c r="AK597" s="28"/>
      <c r="AL597" s="28"/>
      <c r="AM597" s="28"/>
      <c r="AN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H598" s="28"/>
      <c r="AI598" s="28"/>
      <c r="AJ598" s="28"/>
      <c r="AK598" s="28"/>
      <c r="AL598" s="28"/>
      <c r="AM598" s="28"/>
      <c r="AN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H599" s="28"/>
      <c r="AI599" s="28"/>
      <c r="AJ599" s="28"/>
      <c r="AK599" s="28"/>
      <c r="AL599" s="28"/>
      <c r="AM599" s="28"/>
      <c r="AN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H600" s="28"/>
      <c r="AI600" s="28"/>
      <c r="AJ600" s="28"/>
      <c r="AK600" s="28"/>
      <c r="AL600" s="28"/>
      <c r="AM600" s="28"/>
      <c r="AN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H601" s="28"/>
      <c r="AI601" s="28"/>
      <c r="AJ601" s="28"/>
      <c r="AK601" s="28"/>
      <c r="AL601" s="28"/>
      <c r="AM601" s="28"/>
      <c r="AN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H602" s="28"/>
      <c r="AI602" s="28"/>
      <c r="AJ602" s="28"/>
      <c r="AK602" s="28"/>
      <c r="AL602" s="28"/>
      <c r="AM602" s="28"/>
      <c r="AN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H603" s="28"/>
      <c r="AI603" s="28"/>
      <c r="AJ603" s="28"/>
      <c r="AK603" s="28"/>
      <c r="AL603" s="28"/>
      <c r="AM603" s="28"/>
      <c r="AN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H604" s="28"/>
      <c r="AI604" s="28"/>
      <c r="AJ604" s="28"/>
      <c r="AK604" s="28"/>
      <c r="AL604" s="28"/>
      <c r="AM604" s="28"/>
      <c r="AN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H605" s="28"/>
      <c r="AI605" s="28"/>
      <c r="AJ605" s="28"/>
      <c r="AK605" s="28"/>
      <c r="AL605" s="28"/>
      <c r="AM605" s="28"/>
      <c r="AN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H606" s="28"/>
      <c r="AI606" s="28"/>
      <c r="AJ606" s="28"/>
      <c r="AK606" s="28"/>
      <c r="AL606" s="28"/>
      <c r="AM606" s="28"/>
      <c r="AN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H607" s="28"/>
      <c r="AI607" s="28"/>
      <c r="AJ607" s="28"/>
      <c r="AK607" s="28"/>
      <c r="AL607" s="28"/>
      <c r="AM607" s="28"/>
      <c r="AN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H608" s="28"/>
      <c r="AI608" s="28"/>
      <c r="AJ608" s="28"/>
      <c r="AK608" s="28"/>
      <c r="AL608" s="28"/>
      <c r="AM608" s="28"/>
      <c r="AN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H609" s="28"/>
      <c r="AI609" s="28"/>
      <c r="AJ609" s="28"/>
      <c r="AK609" s="28"/>
      <c r="AL609" s="28"/>
      <c r="AM609" s="28"/>
      <c r="AN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H610" s="28"/>
      <c r="AI610" s="28"/>
      <c r="AJ610" s="28"/>
      <c r="AK610" s="28"/>
      <c r="AL610" s="28"/>
      <c r="AM610" s="28"/>
      <c r="AN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H611" s="28"/>
      <c r="AI611" s="28"/>
      <c r="AJ611" s="28"/>
      <c r="AK611" s="28"/>
      <c r="AL611" s="28"/>
      <c r="AM611" s="28"/>
      <c r="AN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H612" s="28"/>
      <c r="AI612" s="28"/>
      <c r="AJ612" s="28"/>
      <c r="AK612" s="28"/>
      <c r="AL612" s="28"/>
      <c r="AM612" s="28"/>
      <c r="AN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H613" s="28"/>
      <c r="AI613" s="28"/>
      <c r="AJ613" s="28"/>
      <c r="AK613" s="28"/>
      <c r="AL613" s="28"/>
      <c r="AM613" s="28"/>
      <c r="AN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H614" s="28"/>
      <c r="AI614" s="28"/>
      <c r="AJ614" s="28"/>
      <c r="AK614" s="28"/>
      <c r="AL614" s="28"/>
      <c r="AM614" s="28"/>
      <c r="AN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H615" s="28"/>
      <c r="AI615" s="28"/>
      <c r="AJ615" s="28"/>
      <c r="AK615" s="28"/>
      <c r="AL615" s="28"/>
      <c r="AM615" s="28"/>
      <c r="AN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H616" s="28"/>
      <c r="AI616" s="28"/>
      <c r="AJ616" s="28"/>
      <c r="AK616" s="28"/>
      <c r="AL616" s="28"/>
      <c r="AM616" s="28"/>
      <c r="AN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H617" s="28"/>
      <c r="AI617" s="28"/>
      <c r="AJ617" s="28"/>
      <c r="AK617" s="28"/>
      <c r="AL617" s="28"/>
      <c r="AM617" s="28"/>
      <c r="AN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H618" s="28"/>
      <c r="AI618" s="28"/>
      <c r="AJ618" s="28"/>
      <c r="AK618" s="28"/>
      <c r="AL618" s="28"/>
      <c r="AM618" s="28"/>
      <c r="AN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H619" s="28"/>
      <c r="AI619" s="28"/>
      <c r="AJ619" s="28"/>
      <c r="AK619" s="28"/>
      <c r="AL619" s="28"/>
      <c r="AM619" s="28"/>
      <c r="AN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H620" s="28"/>
      <c r="AI620" s="28"/>
      <c r="AJ620" s="28"/>
      <c r="AK620" s="28"/>
      <c r="AL620" s="28"/>
      <c r="AM620" s="28"/>
      <c r="AN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H621" s="28"/>
      <c r="AI621" s="28"/>
      <c r="AJ621" s="28"/>
      <c r="AK621" s="28"/>
      <c r="AL621" s="28"/>
      <c r="AM621" s="28"/>
      <c r="AN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H622" s="28"/>
      <c r="AI622" s="28"/>
      <c r="AJ622" s="28"/>
      <c r="AK622" s="28"/>
      <c r="AL622" s="28"/>
      <c r="AM622" s="28"/>
      <c r="AN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H623" s="28"/>
      <c r="AI623" s="28"/>
      <c r="AJ623" s="28"/>
      <c r="AK623" s="28"/>
      <c r="AL623" s="28"/>
      <c r="AM623" s="28"/>
      <c r="AN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H624" s="28"/>
      <c r="AI624" s="28"/>
      <c r="AJ624" s="28"/>
      <c r="AK624" s="28"/>
      <c r="AL624" s="28"/>
      <c r="AM624" s="28"/>
      <c r="AN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H625" s="28"/>
      <c r="AI625" s="28"/>
      <c r="AJ625" s="28"/>
      <c r="AK625" s="28"/>
      <c r="AL625" s="28"/>
      <c r="AM625" s="28"/>
      <c r="AN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H626" s="28"/>
      <c r="AI626" s="28"/>
      <c r="AJ626" s="28"/>
      <c r="AK626" s="28"/>
      <c r="AL626" s="28"/>
      <c r="AM626" s="28"/>
      <c r="AN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H627" s="28"/>
      <c r="AI627" s="28"/>
      <c r="AJ627" s="28"/>
      <c r="AK627" s="28"/>
      <c r="AL627" s="28"/>
      <c r="AM627" s="28"/>
      <c r="AN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H628" s="28"/>
      <c r="AI628" s="28"/>
      <c r="AJ628" s="28"/>
      <c r="AK628" s="28"/>
      <c r="AL628" s="28"/>
      <c r="AM628" s="28"/>
      <c r="AN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H629" s="28"/>
      <c r="AI629" s="28"/>
      <c r="AJ629" s="28"/>
      <c r="AK629" s="28"/>
      <c r="AL629" s="28"/>
      <c r="AM629" s="28"/>
      <c r="AN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H630" s="28"/>
      <c r="AI630" s="28"/>
      <c r="AJ630" s="28"/>
      <c r="AK630" s="28"/>
      <c r="AL630" s="28"/>
      <c r="AM630" s="28"/>
      <c r="AN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H631" s="28"/>
      <c r="AI631" s="28"/>
      <c r="AJ631" s="28"/>
      <c r="AK631" s="28"/>
      <c r="AL631" s="28"/>
      <c r="AM631" s="28"/>
      <c r="AN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H632" s="28"/>
      <c r="AI632" s="28"/>
      <c r="AJ632" s="28"/>
      <c r="AK632" s="28"/>
      <c r="AL632" s="28"/>
      <c r="AM632" s="28"/>
      <c r="AN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H633" s="28"/>
      <c r="AI633" s="28"/>
      <c r="AJ633" s="28"/>
      <c r="AK633" s="28"/>
      <c r="AL633" s="28"/>
      <c r="AM633" s="28"/>
      <c r="AN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H634" s="28"/>
      <c r="AI634" s="28"/>
      <c r="AJ634" s="28"/>
      <c r="AK634" s="28"/>
      <c r="AL634" s="28"/>
      <c r="AM634" s="28"/>
      <c r="AN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H635" s="28"/>
      <c r="AI635" s="28"/>
      <c r="AJ635" s="28"/>
      <c r="AK635" s="28"/>
      <c r="AL635" s="28"/>
      <c r="AM635" s="28"/>
      <c r="AN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H636" s="28"/>
      <c r="AI636" s="28"/>
      <c r="AJ636" s="28"/>
      <c r="AK636" s="28"/>
      <c r="AL636" s="28"/>
      <c r="AM636" s="28"/>
      <c r="AN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H637" s="28"/>
      <c r="AI637" s="28"/>
      <c r="AJ637" s="28"/>
      <c r="AK637" s="28"/>
      <c r="AL637" s="28"/>
      <c r="AM637" s="28"/>
      <c r="AN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H638" s="28"/>
      <c r="AI638" s="28"/>
      <c r="AJ638" s="28"/>
      <c r="AK638" s="28"/>
      <c r="AL638" s="28"/>
      <c r="AM638" s="28"/>
      <c r="AN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H639" s="28"/>
      <c r="AI639" s="28"/>
      <c r="AJ639" s="28"/>
      <c r="AK639" s="28"/>
      <c r="AL639" s="28"/>
      <c r="AM639" s="28"/>
      <c r="AN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H640" s="28"/>
      <c r="AI640" s="28"/>
      <c r="AJ640" s="28"/>
      <c r="AK640" s="28"/>
      <c r="AL640" s="28"/>
      <c r="AM640" s="28"/>
      <c r="AN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H641" s="28"/>
      <c r="AI641" s="28"/>
      <c r="AJ641" s="28"/>
      <c r="AK641" s="28"/>
      <c r="AL641" s="28"/>
      <c r="AM641" s="28"/>
      <c r="AN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H642" s="28"/>
      <c r="AI642" s="28"/>
      <c r="AJ642" s="28"/>
      <c r="AK642" s="28"/>
      <c r="AL642" s="28"/>
      <c r="AM642" s="28"/>
      <c r="AN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H643" s="28"/>
      <c r="AI643" s="28"/>
      <c r="AJ643" s="28"/>
      <c r="AK643" s="28"/>
      <c r="AL643" s="28"/>
      <c r="AM643" s="28"/>
      <c r="AN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H644" s="28"/>
      <c r="AI644" s="28"/>
      <c r="AJ644" s="28"/>
      <c r="AK644" s="28"/>
      <c r="AL644" s="28"/>
      <c r="AM644" s="28"/>
      <c r="AN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H645" s="28"/>
      <c r="AI645" s="28"/>
      <c r="AJ645" s="28"/>
      <c r="AK645" s="28"/>
      <c r="AL645" s="28"/>
      <c r="AM645" s="28"/>
      <c r="AN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H646" s="28"/>
      <c r="AI646" s="28"/>
      <c r="AJ646" s="28"/>
      <c r="AK646" s="28"/>
      <c r="AL646" s="28"/>
      <c r="AM646" s="28"/>
      <c r="AN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H647" s="28"/>
      <c r="AI647" s="28"/>
      <c r="AJ647" s="28"/>
      <c r="AK647" s="28"/>
      <c r="AL647" s="28"/>
      <c r="AM647" s="28"/>
      <c r="AN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H648" s="28"/>
      <c r="AI648" s="28"/>
      <c r="AJ648" s="28"/>
      <c r="AK648" s="28"/>
      <c r="AL648" s="28"/>
      <c r="AM648" s="28"/>
      <c r="AN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H649" s="28"/>
      <c r="AI649" s="28"/>
      <c r="AJ649" s="28"/>
      <c r="AK649" s="28"/>
      <c r="AL649" s="28"/>
      <c r="AM649" s="28"/>
      <c r="AN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H650" s="28"/>
      <c r="AI650" s="28"/>
      <c r="AJ650" s="28"/>
      <c r="AK650" s="28"/>
      <c r="AL650" s="28"/>
      <c r="AM650" s="28"/>
      <c r="AN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H651" s="28"/>
      <c r="AI651" s="28"/>
      <c r="AJ651" s="28"/>
      <c r="AK651" s="28"/>
      <c r="AL651" s="28"/>
      <c r="AM651" s="28"/>
      <c r="AN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H652" s="28"/>
      <c r="AI652" s="28"/>
      <c r="AJ652" s="28"/>
      <c r="AK652" s="28"/>
      <c r="AL652" s="28"/>
      <c r="AM652" s="28"/>
      <c r="AN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H653" s="28"/>
      <c r="AI653" s="28"/>
      <c r="AJ653" s="28"/>
      <c r="AK653" s="28"/>
      <c r="AL653" s="28"/>
      <c r="AM653" s="28"/>
      <c r="AN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H654" s="28"/>
      <c r="AI654" s="28"/>
      <c r="AJ654" s="28"/>
      <c r="AK654" s="28"/>
      <c r="AL654" s="28"/>
      <c r="AM654" s="28"/>
      <c r="AN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H655" s="28"/>
      <c r="AI655" s="28"/>
      <c r="AJ655" s="28"/>
      <c r="AK655" s="28"/>
      <c r="AL655" s="28"/>
      <c r="AM655" s="28"/>
      <c r="AN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H656" s="28"/>
      <c r="AI656" s="28"/>
      <c r="AJ656" s="28"/>
      <c r="AK656" s="28"/>
      <c r="AL656" s="28"/>
      <c r="AM656" s="28"/>
      <c r="AN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H657" s="28"/>
      <c r="AI657" s="28"/>
      <c r="AJ657" s="28"/>
      <c r="AK657" s="28"/>
      <c r="AL657" s="28"/>
      <c r="AM657" s="28"/>
      <c r="AN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H658" s="28"/>
      <c r="AI658" s="28"/>
      <c r="AJ658" s="28"/>
      <c r="AK658" s="28"/>
      <c r="AL658" s="28"/>
      <c r="AM658" s="28"/>
      <c r="AN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H659" s="28"/>
      <c r="AI659" s="28"/>
      <c r="AJ659" s="28"/>
      <c r="AK659" s="28"/>
      <c r="AL659" s="28"/>
      <c r="AM659" s="28"/>
      <c r="AN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H660" s="28"/>
      <c r="AI660" s="28"/>
      <c r="AJ660" s="28"/>
      <c r="AK660" s="28"/>
      <c r="AL660" s="28"/>
      <c r="AM660" s="28"/>
      <c r="AN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H661" s="28"/>
      <c r="AI661" s="28"/>
      <c r="AJ661" s="28"/>
      <c r="AK661" s="28"/>
      <c r="AL661" s="28"/>
      <c r="AM661" s="28"/>
      <c r="AN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H662" s="28"/>
      <c r="AI662" s="28"/>
      <c r="AJ662" s="28"/>
      <c r="AK662" s="28"/>
      <c r="AL662" s="28"/>
      <c r="AM662" s="28"/>
      <c r="AN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H663" s="28"/>
      <c r="AI663" s="28"/>
      <c r="AJ663" s="28"/>
      <c r="AK663" s="28"/>
      <c r="AL663" s="28"/>
      <c r="AM663" s="28"/>
      <c r="AN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H664" s="28"/>
      <c r="AI664" s="28"/>
      <c r="AJ664" s="28"/>
      <c r="AK664" s="28"/>
      <c r="AL664" s="28"/>
      <c r="AM664" s="28"/>
      <c r="AN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H665" s="28"/>
      <c r="AI665" s="28"/>
      <c r="AJ665" s="28"/>
      <c r="AK665" s="28"/>
      <c r="AL665" s="28"/>
      <c r="AM665" s="28"/>
      <c r="AN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H666" s="28"/>
      <c r="AI666" s="28"/>
      <c r="AJ666" s="28"/>
      <c r="AK666" s="28"/>
      <c r="AL666" s="28"/>
      <c r="AM666" s="28"/>
      <c r="AN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H667" s="28"/>
      <c r="AI667" s="28"/>
      <c r="AJ667" s="28"/>
      <c r="AK667" s="28"/>
      <c r="AL667" s="28"/>
      <c r="AM667" s="28"/>
      <c r="AN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H668" s="28"/>
      <c r="AI668" s="28"/>
      <c r="AJ668" s="28"/>
      <c r="AK668" s="28"/>
      <c r="AL668" s="28"/>
      <c r="AM668" s="28"/>
      <c r="AN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H669" s="28"/>
      <c r="AI669" s="28"/>
      <c r="AJ669" s="28"/>
      <c r="AK669" s="28"/>
      <c r="AL669" s="28"/>
      <c r="AM669" s="28"/>
      <c r="AN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H670" s="28"/>
      <c r="AI670" s="28"/>
      <c r="AJ670" s="28"/>
      <c r="AK670" s="28"/>
      <c r="AL670" s="28"/>
      <c r="AM670" s="28"/>
      <c r="AN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H671" s="28"/>
      <c r="AI671" s="28"/>
      <c r="AJ671" s="28"/>
      <c r="AK671" s="28"/>
      <c r="AL671" s="28"/>
      <c r="AM671" s="28"/>
      <c r="AN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H672" s="28"/>
      <c r="AI672" s="28"/>
      <c r="AJ672" s="28"/>
      <c r="AK672" s="28"/>
      <c r="AL672" s="28"/>
      <c r="AM672" s="28"/>
      <c r="AN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H673" s="28"/>
      <c r="AI673" s="28"/>
      <c r="AJ673" s="28"/>
      <c r="AK673" s="28"/>
      <c r="AL673" s="28"/>
      <c r="AM673" s="28"/>
      <c r="AN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H674" s="28"/>
      <c r="AI674" s="28"/>
      <c r="AJ674" s="28"/>
      <c r="AK674" s="28"/>
      <c r="AL674" s="28"/>
      <c r="AM674" s="28"/>
      <c r="AN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H675" s="28"/>
      <c r="AI675" s="28"/>
      <c r="AJ675" s="28"/>
      <c r="AK675" s="28"/>
      <c r="AL675" s="28"/>
      <c r="AM675" s="28"/>
      <c r="AN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H676" s="28"/>
      <c r="AI676" s="28"/>
      <c r="AJ676" s="28"/>
      <c r="AK676" s="28"/>
      <c r="AL676" s="28"/>
      <c r="AM676" s="28"/>
      <c r="AN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H677" s="28"/>
      <c r="AI677" s="28"/>
      <c r="AJ677" s="28"/>
      <c r="AK677" s="28"/>
      <c r="AL677" s="28"/>
      <c r="AM677" s="28"/>
      <c r="AN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H678" s="28"/>
      <c r="AI678" s="28"/>
      <c r="AJ678" s="28"/>
      <c r="AK678" s="28"/>
      <c r="AL678" s="28"/>
      <c r="AM678" s="28"/>
      <c r="AN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H679" s="28"/>
      <c r="AI679" s="28"/>
      <c r="AJ679" s="28"/>
      <c r="AK679" s="28"/>
      <c r="AL679" s="28"/>
      <c r="AM679" s="28"/>
      <c r="AN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H680" s="28"/>
      <c r="AI680" s="28"/>
      <c r="AJ680" s="28"/>
      <c r="AK680" s="28"/>
      <c r="AL680" s="28"/>
      <c r="AM680" s="28"/>
      <c r="AN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H681" s="28"/>
      <c r="AI681" s="28"/>
      <c r="AJ681" s="28"/>
      <c r="AK681" s="28"/>
      <c r="AL681" s="28"/>
      <c r="AM681" s="28"/>
      <c r="AN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H682" s="28"/>
      <c r="AI682" s="28"/>
      <c r="AJ682" s="28"/>
      <c r="AK682" s="28"/>
      <c r="AL682" s="28"/>
      <c r="AM682" s="28"/>
      <c r="AN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H683" s="28"/>
      <c r="AI683" s="28"/>
      <c r="AJ683" s="28"/>
      <c r="AK683" s="28"/>
      <c r="AL683" s="28"/>
      <c r="AM683" s="28"/>
      <c r="AN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H684" s="28"/>
      <c r="AI684" s="28"/>
      <c r="AJ684" s="28"/>
      <c r="AK684" s="28"/>
      <c r="AL684" s="28"/>
      <c r="AM684" s="28"/>
      <c r="AN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H685" s="28"/>
      <c r="AI685" s="28"/>
      <c r="AJ685" s="28"/>
      <c r="AK685" s="28"/>
      <c r="AL685" s="28"/>
      <c r="AM685" s="28"/>
      <c r="AN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H686" s="28"/>
      <c r="AI686" s="28"/>
      <c r="AJ686" s="28"/>
      <c r="AK686" s="28"/>
      <c r="AL686" s="28"/>
      <c r="AM686" s="28"/>
      <c r="AN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H687" s="28"/>
      <c r="AI687" s="28"/>
      <c r="AJ687" s="28"/>
      <c r="AK687" s="28"/>
      <c r="AL687" s="28"/>
      <c r="AM687" s="28"/>
      <c r="AN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H688" s="28"/>
      <c r="AI688" s="28"/>
      <c r="AJ688" s="28"/>
      <c r="AK688" s="28"/>
      <c r="AL688" s="28"/>
      <c r="AM688" s="28"/>
      <c r="AN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H689" s="28"/>
      <c r="AI689" s="28"/>
      <c r="AJ689" s="28"/>
      <c r="AK689" s="28"/>
      <c r="AL689" s="28"/>
      <c r="AM689" s="28"/>
      <c r="AN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H690" s="28"/>
      <c r="AI690" s="28"/>
      <c r="AJ690" s="28"/>
      <c r="AK690" s="28"/>
      <c r="AL690" s="28"/>
      <c r="AM690" s="28"/>
      <c r="AN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H691" s="28"/>
      <c r="AI691" s="28"/>
      <c r="AJ691" s="28"/>
      <c r="AK691" s="28"/>
      <c r="AL691" s="28"/>
      <c r="AM691" s="28"/>
      <c r="AN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H692" s="28"/>
      <c r="AI692" s="28"/>
      <c r="AJ692" s="28"/>
      <c r="AK692" s="28"/>
      <c r="AL692" s="28"/>
      <c r="AM692" s="28"/>
      <c r="AN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H693" s="28"/>
      <c r="AI693" s="28"/>
      <c r="AJ693" s="28"/>
      <c r="AK693" s="28"/>
      <c r="AL693" s="28"/>
      <c r="AM693" s="28"/>
      <c r="AN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H694" s="28"/>
      <c r="AI694" s="28"/>
      <c r="AJ694" s="28"/>
      <c r="AK694" s="28"/>
      <c r="AL694" s="28"/>
      <c r="AM694" s="28"/>
      <c r="AN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H695" s="28"/>
      <c r="AI695" s="28"/>
      <c r="AJ695" s="28"/>
      <c r="AK695" s="28"/>
      <c r="AL695" s="28"/>
      <c r="AM695" s="28"/>
      <c r="AN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H696" s="28"/>
      <c r="AI696" s="28"/>
      <c r="AJ696" s="28"/>
      <c r="AK696" s="28"/>
      <c r="AL696" s="28"/>
      <c r="AM696" s="28"/>
      <c r="AN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H697" s="28"/>
      <c r="AI697" s="28"/>
      <c r="AJ697" s="28"/>
      <c r="AK697" s="28"/>
      <c r="AL697" s="28"/>
      <c r="AM697" s="28"/>
      <c r="AN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H698" s="28"/>
      <c r="AI698" s="28"/>
      <c r="AJ698" s="28"/>
      <c r="AK698" s="28"/>
      <c r="AL698" s="28"/>
      <c r="AM698" s="28"/>
      <c r="AN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H699" s="28"/>
      <c r="AI699" s="28"/>
      <c r="AJ699" s="28"/>
      <c r="AK699" s="28"/>
      <c r="AL699" s="28"/>
      <c r="AM699" s="28"/>
      <c r="AN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H700" s="28"/>
      <c r="AI700" s="28"/>
      <c r="AJ700" s="28"/>
      <c r="AK700" s="28"/>
      <c r="AL700" s="28"/>
      <c r="AM700" s="28"/>
      <c r="AN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H701" s="28"/>
      <c r="AI701" s="28"/>
      <c r="AJ701" s="28"/>
      <c r="AK701" s="28"/>
      <c r="AL701" s="28"/>
      <c r="AM701" s="28"/>
      <c r="AN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H702" s="28"/>
      <c r="AI702" s="28"/>
      <c r="AJ702" s="28"/>
      <c r="AK702" s="28"/>
      <c r="AL702" s="28"/>
      <c r="AM702" s="28"/>
      <c r="AN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H703" s="28"/>
      <c r="AI703" s="28"/>
      <c r="AJ703" s="28"/>
      <c r="AK703" s="28"/>
      <c r="AL703" s="28"/>
      <c r="AM703" s="28"/>
      <c r="AN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H704" s="28"/>
      <c r="AI704" s="28"/>
      <c r="AJ704" s="28"/>
      <c r="AK704" s="28"/>
      <c r="AL704" s="28"/>
      <c r="AM704" s="28"/>
      <c r="AN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H705" s="28"/>
      <c r="AI705" s="28"/>
      <c r="AJ705" s="28"/>
      <c r="AK705" s="28"/>
      <c r="AL705" s="28"/>
      <c r="AM705" s="28"/>
      <c r="AN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H706" s="28"/>
      <c r="AI706" s="28"/>
      <c r="AJ706" s="28"/>
      <c r="AK706" s="28"/>
      <c r="AL706" s="28"/>
      <c r="AM706" s="28"/>
      <c r="AN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H707" s="28"/>
      <c r="AI707" s="28"/>
      <c r="AJ707" s="28"/>
      <c r="AK707" s="28"/>
      <c r="AL707" s="28"/>
      <c r="AM707" s="28"/>
      <c r="AN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H708" s="28"/>
      <c r="AI708" s="28"/>
      <c r="AJ708" s="28"/>
      <c r="AK708" s="28"/>
      <c r="AL708" s="28"/>
      <c r="AM708" s="28"/>
      <c r="AN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H709" s="28"/>
      <c r="AI709" s="28"/>
      <c r="AJ709" s="28"/>
      <c r="AK709" s="28"/>
      <c r="AL709" s="28"/>
      <c r="AM709" s="28"/>
      <c r="AN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H710" s="28"/>
      <c r="AI710" s="28"/>
      <c r="AJ710" s="28"/>
      <c r="AK710" s="28"/>
      <c r="AL710" s="28"/>
      <c r="AM710" s="28"/>
      <c r="AN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H711" s="28"/>
      <c r="AI711" s="28"/>
      <c r="AJ711" s="28"/>
      <c r="AK711" s="28"/>
      <c r="AL711" s="28"/>
      <c r="AM711" s="28"/>
      <c r="AN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H712" s="28"/>
      <c r="AI712" s="28"/>
      <c r="AJ712" s="28"/>
      <c r="AK712" s="28"/>
      <c r="AL712" s="28"/>
      <c r="AM712" s="28"/>
      <c r="AN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H713" s="28"/>
      <c r="AI713" s="28"/>
      <c r="AJ713" s="28"/>
      <c r="AK713" s="28"/>
      <c r="AL713" s="28"/>
      <c r="AM713" s="28"/>
      <c r="AN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H714" s="28"/>
      <c r="AI714" s="28"/>
      <c r="AJ714" s="28"/>
      <c r="AK714" s="28"/>
      <c r="AL714" s="28"/>
      <c r="AM714" s="28"/>
      <c r="AN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H715" s="28"/>
      <c r="AI715" s="28"/>
      <c r="AJ715" s="28"/>
      <c r="AK715" s="28"/>
      <c r="AL715" s="28"/>
      <c r="AM715" s="28"/>
      <c r="AN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H716" s="28"/>
      <c r="AI716" s="28"/>
      <c r="AJ716" s="28"/>
      <c r="AK716" s="28"/>
      <c r="AL716" s="28"/>
      <c r="AM716" s="28"/>
      <c r="AN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H717" s="28"/>
      <c r="AI717" s="28"/>
      <c r="AJ717" s="28"/>
      <c r="AK717" s="28"/>
      <c r="AL717" s="28"/>
      <c r="AM717" s="28"/>
      <c r="AN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H718" s="28"/>
      <c r="AI718" s="28"/>
      <c r="AJ718" s="28"/>
      <c r="AK718" s="28"/>
      <c r="AL718" s="28"/>
      <c r="AM718" s="28"/>
      <c r="AN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H719" s="28"/>
      <c r="AI719" s="28"/>
      <c r="AJ719" s="28"/>
      <c r="AK719" s="28"/>
      <c r="AL719" s="28"/>
      <c r="AM719" s="28"/>
      <c r="AN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H720" s="28"/>
      <c r="AI720" s="28"/>
      <c r="AJ720" s="28"/>
      <c r="AK720" s="28"/>
      <c r="AL720" s="28"/>
      <c r="AM720" s="28"/>
      <c r="AN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H721" s="28"/>
      <c r="AI721" s="28"/>
      <c r="AJ721" s="28"/>
      <c r="AK721" s="28"/>
      <c r="AL721" s="28"/>
      <c r="AM721" s="28"/>
      <c r="AN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H722" s="28"/>
      <c r="AI722" s="28"/>
      <c r="AJ722" s="28"/>
      <c r="AK722" s="28"/>
      <c r="AL722" s="28"/>
      <c r="AM722" s="28"/>
      <c r="AN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H723" s="28"/>
      <c r="AI723" s="28"/>
      <c r="AJ723" s="28"/>
      <c r="AK723" s="28"/>
      <c r="AL723" s="28"/>
      <c r="AM723" s="28"/>
      <c r="AN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H724" s="28"/>
      <c r="AI724" s="28"/>
      <c r="AJ724" s="28"/>
      <c r="AK724" s="28"/>
      <c r="AL724" s="28"/>
      <c r="AM724" s="28"/>
      <c r="AN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H725" s="28"/>
      <c r="AI725" s="28"/>
      <c r="AJ725" s="28"/>
      <c r="AK725" s="28"/>
      <c r="AL725" s="28"/>
      <c r="AM725" s="28"/>
      <c r="AN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H726" s="28"/>
      <c r="AI726" s="28"/>
      <c r="AJ726" s="28"/>
      <c r="AK726" s="28"/>
      <c r="AL726" s="28"/>
      <c r="AM726" s="28"/>
      <c r="AN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H727" s="28"/>
      <c r="AI727" s="28"/>
      <c r="AJ727" s="28"/>
      <c r="AK727" s="28"/>
      <c r="AL727" s="28"/>
      <c r="AM727" s="28"/>
      <c r="AN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H728" s="28"/>
      <c r="AI728" s="28"/>
      <c r="AJ728" s="28"/>
      <c r="AK728" s="28"/>
      <c r="AL728" s="28"/>
      <c r="AM728" s="28"/>
      <c r="AN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H729" s="28"/>
      <c r="AI729" s="28"/>
      <c r="AJ729" s="28"/>
      <c r="AK729" s="28"/>
      <c r="AL729" s="28"/>
      <c r="AM729" s="28"/>
      <c r="AN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H730" s="28"/>
      <c r="AI730" s="28"/>
      <c r="AJ730" s="28"/>
      <c r="AK730" s="28"/>
      <c r="AL730" s="28"/>
      <c r="AM730" s="28"/>
      <c r="AN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H731" s="28"/>
      <c r="AI731" s="28"/>
      <c r="AJ731" s="28"/>
      <c r="AK731" s="28"/>
      <c r="AL731" s="28"/>
      <c r="AM731" s="28"/>
      <c r="AN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H732" s="28"/>
      <c r="AI732" s="28"/>
      <c r="AJ732" s="28"/>
      <c r="AK732" s="28"/>
      <c r="AL732" s="28"/>
      <c r="AM732" s="28"/>
      <c r="AN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H733" s="28"/>
      <c r="AI733" s="28"/>
      <c r="AJ733" s="28"/>
      <c r="AK733" s="28"/>
      <c r="AL733" s="28"/>
      <c r="AM733" s="28"/>
      <c r="AN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H734" s="28"/>
      <c r="AI734" s="28"/>
      <c r="AJ734" s="28"/>
      <c r="AK734" s="28"/>
      <c r="AL734" s="28"/>
      <c r="AM734" s="28"/>
      <c r="AN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H735" s="28"/>
      <c r="AI735" s="28"/>
      <c r="AJ735" s="28"/>
      <c r="AK735" s="28"/>
      <c r="AL735" s="28"/>
      <c r="AM735" s="28"/>
      <c r="AN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H736" s="28"/>
      <c r="AI736" s="28"/>
      <c r="AJ736" s="28"/>
      <c r="AK736" s="28"/>
      <c r="AL736" s="28"/>
      <c r="AM736" s="28"/>
      <c r="AN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H737" s="28"/>
      <c r="AI737" s="28"/>
      <c r="AJ737" s="28"/>
      <c r="AK737" s="28"/>
      <c r="AL737" s="28"/>
      <c r="AM737" s="28"/>
      <c r="AN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H738" s="28"/>
      <c r="AI738" s="28"/>
      <c r="AJ738" s="28"/>
      <c r="AK738" s="28"/>
      <c r="AL738" s="28"/>
      <c r="AM738" s="28"/>
      <c r="AN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H739" s="28"/>
      <c r="AI739" s="28"/>
      <c r="AJ739" s="28"/>
      <c r="AK739" s="28"/>
      <c r="AL739" s="28"/>
      <c r="AM739" s="28"/>
      <c r="AN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H740" s="28"/>
      <c r="AI740" s="28"/>
      <c r="AJ740" s="28"/>
      <c r="AK740" s="28"/>
      <c r="AL740" s="28"/>
      <c r="AM740" s="28"/>
      <c r="AN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H741" s="28"/>
      <c r="AI741" s="28"/>
      <c r="AJ741" s="28"/>
      <c r="AK741" s="28"/>
      <c r="AL741" s="28"/>
      <c r="AM741" s="28"/>
      <c r="AN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H742" s="28"/>
      <c r="AI742" s="28"/>
      <c r="AJ742" s="28"/>
      <c r="AK742" s="28"/>
      <c r="AL742" s="28"/>
      <c r="AM742" s="28"/>
      <c r="AN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H743" s="28"/>
      <c r="AI743" s="28"/>
      <c r="AJ743" s="28"/>
      <c r="AK743" s="28"/>
      <c r="AL743" s="28"/>
      <c r="AM743" s="28"/>
      <c r="AN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H744" s="28"/>
      <c r="AI744" s="28"/>
      <c r="AJ744" s="28"/>
      <c r="AK744" s="28"/>
      <c r="AL744" s="28"/>
      <c r="AM744" s="28"/>
      <c r="AN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H745" s="28"/>
      <c r="AI745" s="28"/>
      <c r="AJ745" s="28"/>
      <c r="AK745" s="28"/>
      <c r="AL745" s="28"/>
      <c r="AM745" s="28"/>
      <c r="AN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H746" s="28"/>
      <c r="AI746" s="28"/>
      <c r="AJ746" s="28"/>
      <c r="AK746" s="28"/>
      <c r="AL746" s="28"/>
      <c r="AM746" s="28"/>
      <c r="AN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H747" s="28"/>
      <c r="AI747" s="28"/>
      <c r="AJ747" s="28"/>
      <c r="AK747" s="28"/>
      <c r="AL747" s="28"/>
      <c r="AM747" s="28"/>
      <c r="AN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H748" s="28"/>
      <c r="AI748" s="28"/>
      <c r="AJ748" s="28"/>
      <c r="AK748" s="28"/>
      <c r="AL748" s="28"/>
      <c r="AM748" s="28"/>
      <c r="AN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H749" s="28"/>
      <c r="AI749" s="28"/>
      <c r="AJ749" s="28"/>
      <c r="AK749" s="28"/>
      <c r="AL749" s="28"/>
      <c r="AM749" s="28"/>
      <c r="AN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H750" s="28"/>
      <c r="AI750" s="28"/>
      <c r="AJ750" s="28"/>
      <c r="AK750" s="28"/>
      <c r="AL750" s="28"/>
      <c r="AM750" s="28"/>
      <c r="AN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H751" s="28"/>
      <c r="AI751" s="28"/>
      <c r="AJ751" s="28"/>
      <c r="AK751" s="28"/>
      <c r="AL751" s="28"/>
      <c r="AM751" s="28"/>
      <c r="AN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H752" s="28"/>
      <c r="AI752" s="28"/>
      <c r="AJ752" s="28"/>
      <c r="AK752" s="28"/>
      <c r="AL752" s="28"/>
      <c r="AM752" s="28"/>
      <c r="AN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H753" s="28"/>
      <c r="AI753" s="28"/>
      <c r="AJ753" s="28"/>
      <c r="AK753" s="28"/>
      <c r="AL753" s="28"/>
      <c r="AM753" s="28"/>
      <c r="AN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H754" s="28"/>
      <c r="AI754" s="28"/>
      <c r="AJ754" s="28"/>
      <c r="AK754" s="28"/>
      <c r="AL754" s="28"/>
      <c r="AM754" s="28"/>
      <c r="AN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H755" s="28"/>
      <c r="AI755" s="28"/>
      <c r="AJ755" s="28"/>
      <c r="AK755" s="28"/>
      <c r="AL755" s="28"/>
      <c r="AM755" s="28"/>
      <c r="AN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H756" s="28"/>
      <c r="AI756" s="28"/>
      <c r="AJ756" s="28"/>
      <c r="AK756" s="28"/>
      <c r="AL756" s="28"/>
      <c r="AM756" s="28"/>
      <c r="AN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H757" s="28"/>
      <c r="AI757" s="28"/>
      <c r="AJ757" s="28"/>
      <c r="AK757" s="28"/>
      <c r="AL757" s="28"/>
      <c r="AM757" s="28"/>
      <c r="AN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H758" s="28"/>
      <c r="AI758" s="28"/>
      <c r="AJ758" s="28"/>
      <c r="AK758" s="28"/>
      <c r="AL758" s="28"/>
      <c r="AM758" s="28"/>
      <c r="AN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H759" s="28"/>
      <c r="AI759" s="28"/>
      <c r="AJ759" s="28"/>
      <c r="AK759" s="28"/>
      <c r="AL759" s="28"/>
      <c r="AM759" s="28"/>
      <c r="AN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H760" s="28"/>
      <c r="AI760" s="28"/>
      <c r="AJ760" s="28"/>
      <c r="AK760" s="28"/>
      <c r="AL760" s="28"/>
      <c r="AM760" s="28"/>
      <c r="AN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H761" s="28"/>
      <c r="AI761" s="28"/>
      <c r="AJ761" s="28"/>
      <c r="AK761" s="28"/>
      <c r="AL761" s="28"/>
      <c r="AM761" s="28"/>
      <c r="AN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H762" s="28"/>
      <c r="AI762" s="28"/>
      <c r="AJ762" s="28"/>
      <c r="AK762" s="28"/>
      <c r="AL762" s="28"/>
      <c r="AM762" s="28"/>
      <c r="AN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H763" s="28"/>
      <c r="AI763" s="28"/>
      <c r="AJ763" s="28"/>
      <c r="AK763" s="28"/>
      <c r="AL763" s="28"/>
      <c r="AM763" s="28"/>
      <c r="AN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H764" s="28"/>
      <c r="AI764" s="28"/>
      <c r="AJ764" s="28"/>
      <c r="AK764" s="28"/>
      <c r="AL764" s="28"/>
      <c r="AM764" s="28"/>
      <c r="AN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H765" s="28"/>
      <c r="AI765" s="28"/>
      <c r="AJ765" s="28"/>
      <c r="AK765" s="28"/>
      <c r="AL765" s="28"/>
      <c r="AM765" s="28"/>
      <c r="AN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H766" s="28"/>
      <c r="AI766" s="28"/>
      <c r="AJ766" s="28"/>
      <c r="AK766" s="28"/>
      <c r="AL766" s="28"/>
      <c r="AM766" s="28"/>
      <c r="AN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H767" s="28"/>
      <c r="AI767" s="28"/>
      <c r="AJ767" s="28"/>
      <c r="AK767" s="28"/>
      <c r="AL767" s="28"/>
      <c r="AM767" s="28"/>
      <c r="AN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H768" s="28"/>
      <c r="AI768" s="28"/>
      <c r="AJ768" s="28"/>
      <c r="AK768" s="28"/>
      <c r="AL768" s="28"/>
      <c r="AM768" s="28"/>
      <c r="AN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H769" s="28"/>
      <c r="AI769" s="28"/>
      <c r="AJ769" s="28"/>
      <c r="AK769" s="28"/>
      <c r="AL769" s="28"/>
      <c r="AM769" s="28"/>
      <c r="AN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H770" s="28"/>
      <c r="AI770" s="28"/>
      <c r="AJ770" s="28"/>
      <c r="AK770" s="28"/>
      <c r="AL770" s="28"/>
      <c r="AM770" s="28"/>
      <c r="AN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H771" s="28"/>
      <c r="AI771" s="28"/>
      <c r="AJ771" s="28"/>
      <c r="AK771" s="28"/>
      <c r="AL771" s="28"/>
      <c r="AM771" s="28"/>
      <c r="AN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H772" s="28"/>
      <c r="AI772" s="28"/>
      <c r="AJ772" s="28"/>
      <c r="AK772" s="28"/>
      <c r="AL772" s="28"/>
      <c r="AM772" s="28"/>
      <c r="AN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H773" s="28"/>
      <c r="AI773" s="28"/>
      <c r="AJ773" s="28"/>
      <c r="AK773" s="28"/>
      <c r="AL773" s="28"/>
      <c r="AM773" s="28"/>
      <c r="AN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H774" s="28"/>
      <c r="AI774" s="28"/>
      <c r="AJ774" s="28"/>
      <c r="AK774" s="28"/>
      <c r="AL774" s="28"/>
      <c r="AM774" s="28"/>
      <c r="AN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H775" s="28"/>
      <c r="AI775" s="28"/>
      <c r="AJ775" s="28"/>
      <c r="AK775" s="28"/>
      <c r="AL775" s="28"/>
      <c r="AM775" s="28"/>
      <c r="AN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H776" s="28"/>
      <c r="AI776" s="28"/>
      <c r="AJ776" s="28"/>
      <c r="AK776" s="28"/>
      <c r="AL776" s="28"/>
      <c r="AM776" s="28"/>
      <c r="AN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H777" s="28"/>
      <c r="AI777" s="28"/>
      <c r="AJ777" s="28"/>
      <c r="AK777" s="28"/>
      <c r="AL777" s="28"/>
      <c r="AM777" s="28"/>
      <c r="AN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H778" s="28"/>
      <c r="AI778" s="28"/>
      <c r="AJ778" s="28"/>
      <c r="AK778" s="28"/>
      <c r="AL778" s="28"/>
      <c r="AM778" s="28"/>
      <c r="AN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H779" s="28"/>
      <c r="AI779" s="28"/>
      <c r="AJ779" s="28"/>
      <c r="AK779" s="28"/>
      <c r="AL779" s="28"/>
      <c r="AM779" s="28"/>
      <c r="AN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H780" s="28"/>
      <c r="AI780" s="28"/>
      <c r="AJ780" s="28"/>
      <c r="AK780" s="28"/>
      <c r="AL780" s="28"/>
      <c r="AM780" s="28"/>
      <c r="AN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H781" s="28"/>
      <c r="AI781" s="28"/>
      <c r="AJ781" s="28"/>
      <c r="AK781" s="28"/>
      <c r="AL781" s="28"/>
      <c r="AM781" s="28"/>
      <c r="AN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H782" s="28"/>
      <c r="AI782" s="28"/>
      <c r="AJ782" s="28"/>
      <c r="AK782" s="28"/>
      <c r="AL782" s="28"/>
      <c r="AM782" s="28"/>
      <c r="AN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H783" s="28"/>
      <c r="AI783" s="28"/>
      <c r="AJ783" s="28"/>
      <c r="AK783" s="28"/>
      <c r="AL783" s="28"/>
      <c r="AM783" s="28"/>
      <c r="AN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H784" s="28"/>
      <c r="AI784" s="28"/>
      <c r="AJ784" s="28"/>
      <c r="AK784" s="28"/>
      <c r="AL784" s="28"/>
      <c r="AM784" s="28"/>
      <c r="AN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H785" s="28"/>
      <c r="AI785" s="28"/>
      <c r="AJ785" s="28"/>
      <c r="AK785" s="28"/>
      <c r="AL785" s="28"/>
      <c r="AM785" s="28"/>
      <c r="AN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H786" s="28"/>
      <c r="AI786" s="28"/>
      <c r="AJ786" s="28"/>
      <c r="AK786" s="28"/>
      <c r="AL786" s="28"/>
      <c r="AM786" s="28"/>
      <c r="AN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H787" s="28"/>
      <c r="AI787" s="28"/>
      <c r="AJ787" s="28"/>
      <c r="AK787" s="28"/>
      <c r="AL787" s="28"/>
      <c r="AM787" s="28"/>
      <c r="AN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H788" s="28"/>
      <c r="AI788" s="28"/>
      <c r="AJ788" s="28"/>
      <c r="AK788" s="28"/>
      <c r="AL788" s="28"/>
      <c r="AM788" s="28"/>
      <c r="AN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H789" s="28"/>
      <c r="AI789" s="28"/>
      <c r="AJ789" s="28"/>
      <c r="AK789" s="28"/>
      <c r="AL789" s="28"/>
      <c r="AM789" s="28"/>
      <c r="AN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H790" s="28"/>
      <c r="AI790" s="28"/>
      <c r="AJ790" s="28"/>
      <c r="AK790" s="28"/>
      <c r="AL790" s="28"/>
      <c r="AM790" s="28"/>
      <c r="AN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H791" s="28"/>
      <c r="AI791" s="28"/>
      <c r="AJ791" s="28"/>
      <c r="AK791" s="28"/>
      <c r="AL791" s="28"/>
      <c r="AM791" s="28"/>
      <c r="AN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H792" s="28"/>
      <c r="AI792" s="28"/>
      <c r="AJ792" s="28"/>
      <c r="AK792" s="28"/>
      <c r="AL792" s="28"/>
      <c r="AM792" s="28"/>
      <c r="AN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H793" s="28"/>
      <c r="AI793" s="28"/>
      <c r="AJ793" s="28"/>
      <c r="AK793" s="28"/>
      <c r="AL793" s="28"/>
      <c r="AM793" s="28"/>
      <c r="AN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H794" s="28"/>
      <c r="AI794" s="28"/>
      <c r="AJ794" s="28"/>
      <c r="AK794" s="28"/>
      <c r="AL794" s="28"/>
      <c r="AM794" s="28"/>
      <c r="AN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H795" s="28"/>
      <c r="AI795" s="28"/>
      <c r="AJ795" s="28"/>
      <c r="AK795" s="28"/>
      <c r="AL795" s="28"/>
      <c r="AM795" s="28"/>
      <c r="AN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H796" s="28"/>
      <c r="AI796" s="28"/>
      <c r="AJ796" s="28"/>
      <c r="AK796" s="28"/>
      <c r="AL796" s="28"/>
      <c r="AM796" s="28"/>
      <c r="AN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H797" s="28"/>
      <c r="AI797" s="28"/>
      <c r="AJ797" s="28"/>
      <c r="AK797" s="28"/>
      <c r="AL797" s="28"/>
      <c r="AM797" s="28"/>
      <c r="AN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H798" s="28"/>
      <c r="AI798" s="28"/>
      <c r="AJ798" s="28"/>
      <c r="AK798" s="28"/>
      <c r="AL798" s="28"/>
      <c r="AM798" s="28"/>
      <c r="AN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H799" s="28"/>
      <c r="AI799" s="28"/>
      <c r="AJ799" s="28"/>
      <c r="AK799" s="28"/>
      <c r="AL799" s="28"/>
      <c r="AM799" s="28"/>
      <c r="AN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H800" s="28"/>
      <c r="AI800" s="28"/>
      <c r="AJ800" s="28"/>
      <c r="AK800" s="28"/>
      <c r="AL800" s="28"/>
      <c r="AM800" s="28"/>
      <c r="AN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H801" s="28"/>
      <c r="AI801" s="28"/>
      <c r="AJ801" s="28"/>
      <c r="AK801" s="28"/>
      <c r="AL801" s="28"/>
      <c r="AM801" s="28"/>
      <c r="AN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H802" s="28"/>
      <c r="AI802" s="28"/>
      <c r="AJ802" s="28"/>
      <c r="AK802" s="28"/>
      <c r="AL802" s="28"/>
      <c r="AM802" s="28"/>
      <c r="AN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H803" s="28"/>
      <c r="AI803" s="28"/>
      <c r="AJ803" s="28"/>
      <c r="AK803" s="28"/>
      <c r="AL803" s="28"/>
      <c r="AM803" s="28"/>
      <c r="AN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H804" s="28"/>
      <c r="AI804" s="28"/>
      <c r="AJ804" s="28"/>
      <c r="AK804" s="28"/>
      <c r="AL804" s="28"/>
      <c r="AM804" s="28"/>
      <c r="AN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H805" s="28"/>
      <c r="AI805" s="28"/>
      <c r="AJ805" s="28"/>
      <c r="AK805" s="28"/>
      <c r="AL805" s="28"/>
      <c r="AM805" s="28"/>
      <c r="AN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H806" s="28"/>
      <c r="AI806" s="28"/>
      <c r="AJ806" s="28"/>
      <c r="AK806" s="28"/>
      <c r="AL806" s="28"/>
      <c r="AM806" s="28"/>
      <c r="AN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H807" s="28"/>
      <c r="AI807" s="28"/>
      <c r="AJ807" s="28"/>
      <c r="AK807" s="28"/>
      <c r="AL807" s="28"/>
      <c r="AM807" s="28"/>
      <c r="AN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H808" s="28"/>
      <c r="AI808" s="28"/>
      <c r="AJ808" s="28"/>
      <c r="AK808" s="28"/>
      <c r="AL808" s="28"/>
      <c r="AM808" s="28"/>
      <c r="AN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H809" s="28"/>
      <c r="AI809" s="28"/>
      <c r="AJ809" s="28"/>
      <c r="AK809" s="28"/>
      <c r="AL809" s="28"/>
      <c r="AM809" s="28"/>
      <c r="AN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H810" s="28"/>
      <c r="AI810" s="28"/>
      <c r="AJ810" s="28"/>
      <c r="AK810" s="28"/>
      <c r="AL810" s="28"/>
      <c r="AM810" s="28"/>
      <c r="AN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H811" s="28"/>
      <c r="AI811" s="28"/>
      <c r="AJ811" s="28"/>
      <c r="AK811" s="28"/>
      <c r="AL811" s="28"/>
      <c r="AM811" s="28"/>
      <c r="AN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H812" s="28"/>
      <c r="AI812" s="28"/>
      <c r="AJ812" s="28"/>
      <c r="AK812" s="28"/>
      <c r="AL812" s="28"/>
      <c r="AM812" s="28"/>
      <c r="AN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H813" s="28"/>
      <c r="AI813" s="28"/>
      <c r="AJ813" s="28"/>
      <c r="AK813" s="28"/>
      <c r="AL813" s="28"/>
      <c r="AM813" s="28"/>
      <c r="AN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H814" s="28"/>
      <c r="AI814" s="28"/>
      <c r="AJ814" s="28"/>
      <c r="AK814" s="28"/>
      <c r="AL814" s="28"/>
      <c r="AM814" s="28"/>
      <c r="AN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H815" s="28"/>
      <c r="AI815" s="28"/>
      <c r="AJ815" s="28"/>
      <c r="AK815" s="28"/>
      <c r="AL815" s="28"/>
      <c r="AM815" s="28"/>
      <c r="AN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H816" s="28"/>
      <c r="AI816" s="28"/>
      <c r="AJ816" s="28"/>
      <c r="AK816" s="28"/>
      <c r="AL816" s="28"/>
      <c r="AM816" s="28"/>
      <c r="AN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H817" s="28"/>
      <c r="AI817" s="28"/>
      <c r="AJ817" s="28"/>
      <c r="AK817" s="28"/>
      <c r="AL817" s="28"/>
      <c r="AM817" s="28"/>
      <c r="AN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H818" s="28"/>
      <c r="AI818" s="28"/>
      <c r="AJ818" s="28"/>
      <c r="AK818" s="28"/>
      <c r="AL818" s="28"/>
      <c r="AM818" s="28"/>
      <c r="AN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H819" s="28"/>
      <c r="AI819" s="28"/>
      <c r="AJ819" s="28"/>
      <c r="AK819" s="28"/>
      <c r="AL819" s="28"/>
      <c r="AM819" s="28"/>
      <c r="AN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H820" s="28"/>
      <c r="AI820" s="28"/>
      <c r="AJ820" s="28"/>
      <c r="AK820" s="28"/>
      <c r="AL820" s="28"/>
      <c r="AM820" s="28"/>
      <c r="AN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H821" s="28"/>
      <c r="AI821" s="28"/>
      <c r="AJ821" s="28"/>
      <c r="AK821" s="28"/>
      <c r="AL821" s="28"/>
      <c r="AM821" s="28"/>
      <c r="AN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H822" s="28"/>
      <c r="AI822" s="28"/>
      <c r="AJ822" s="28"/>
      <c r="AK822" s="28"/>
      <c r="AL822" s="28"/>
      <c r="AM822" s="28"/>
      <c r="AN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H823" s="28"/>
      <c r="AI823" s="28"/>
      <c r="AJ823" s="28"/>
      <c r="AK823" s="28"/>
      <c r="AL823" s="28"/>
      <c r="AM823" s="28"/>
      <c r="AN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H824" s="28"/>
      <c r="AI824" s="28"/>
      <c r="AJ824" s="28"/>
      <c r="AK824" s="28"/>
      <c r="AL824" s="28"/>
      <c r="AM824" s="28"/>
      <c r="AN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H825" s="28"/>
      <c r="AI825" s="28"/>
      <c r="AJ825" s="28"/>
      <c r="AK825" s="28"/>
      <c r="AL825" s="28"/>
      <c r="AM825" s="28"/>
      <c r="AN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H826" s="28"/>
      <c r="AI826" s="28"/>
      <c r="AJ826" s="28"/>
      <c r="AK826" s="28"/>
      <c r="AL826" s="28"/>
      <c r="AM826" s="28"/>
      <c r="AN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H827" s="28"/>
      <c r="AI827" s="28"/>
      <c r="AJ827" s="28"/>
      <c r="AK827" s="28"/>
      <c r="AL827" s="28"/>
      <c r="AM827" s="28"/>
      <c r="AN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H828" s="28"/>
      <c r="AI828" s="28"/>
      <c r="AJ828" s="28"/>
      <c r="AK828" s="28"/>
      <c r="AL828" s="28"/>
      <c r="AM828" s="28"/>
      <c r="AN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H829" s="28"/>
      <c r="AI829" s="28"/>
      <c r="AJ829" s="28"/>
      <c r="AK829" s="28"/>
      <c r="AL829" s="28"/>
      <c r="AM829" s="28"/>
      <c r="AN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H830" s="28"/>
      <c r="AI830" s="28"/>
      <c r="AJ830" s="28"/>
      <c r="AK830" s="28"/>
      <c r="AL830" s="28"/>
      <c r="AM830" s="28"/>
      <c r="AN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H831" s="28"/>
      <c r="AI831" s="28"/>
      <c r="AJ831" s="28"/>
      <c r="AK831" s="28"/>
      <c r="AL831" s="28"/>
      <c r="AM831" s="28"/>
      <c r="AN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H832" s="28"/>
      <c r="AI832" s="28"/>
      <c r="AJ832" s="28"/>
      <c r="AK832" s="28"/>
      <c r="AL832" s="28"/>
      <c r="AM832" s="28"/>
      <c r="AN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H833" s="28"/>
      <c r="AI833" s="28"/>
      <c r="AJ833" s="28"/>
      <c r="AK833" s="28"/>
      <c r="AL833" s="28"/>
      <c r="AM833" s="28"/>
      <c r="AN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H834" s="28"/>
      <c r="AI834" s="28"/>
      <c r="AJ834" s="28"/>
      <c r="AK834" s="28"/>
      <c r="AL834" s="28"/>
      <c r="AM834" s="28"/>
      <c r="AN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H835" s="28"/>
      <c r="AI835" s="28"/>
      <c r="AJ835" s="28"/>
      <c r="AK835" s="28"/>
      <c r="AL835" s="28"/>
      <c r="AM835" s="28"/>
      <c r="AN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H836" s="28"/>
      <c r="AI836" s="28"/>
      <c r="AJ836" s="28"/>
      <c r="AK836" s="28"/>
      <c r="AL836" s="28"/>
      <c r="AM836" s="28"/>
      <c r="AN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H837" s="28"/>
      <c r="AI837" s="28"/>
      <c r="AJ837" s="28"/>
      <c r="AK837" s="28"/>
      <c r="AL837" s="28"/>
      <c r="AM837" s="28"/>
      <c r="AN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H838" s="28"/>
      <c r="AI838" s="28"/>
      <c r="AJ838" s="28"/>
      <c r="AK838" s="28"/>
      <c r="AL838" s="28"/>
      <c r="AM838" s="28"/>
      <c r="AN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H839" s="28"/>
      <c r="AI839" s="28"/>
      <c r="AJ839" s="28"/>
      <c r="AK839" s="28"/>
      <c r="AL839" s="28"/>
      <c r="AM839" s="28"/>
      <c r="AN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H840" s="28"/>
      <c r="AI840" s="28"/>
      <c r="AJ840" s="28"/>
      <c r="AK840" s="28"/>
      <c r="AL840" s="28"/>
      <c r="AM840" s="28"/>
      <c r="AN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H841" s="28"/>
      <c r="AI841" s="28"/>
      <c r="AJ841" s="28"/>
      <c r="AK841" s="28"/>
      <c r="AL841" s="28"/>
      <c r="AM841" s="28"/>
      <c r="AN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H842" s="28"/>
      <c r="AI842" s="28"/>
      <c r="AJ842" s="28"/>
      <c r="AK842" s="28"/>
      <c r="AL842" s="28"/>
      <c r="AM842" s="28"/>
      <c r="AN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H843" s="28"/>
      <c r="AI843" s="28"/>
      <c r="AJ843" s="28"/>
      <c r="AK843" s="28"/>
      <c r="AL843" s="28"/>
      <c r="AM843" s="28"/>
      <c r="AN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H844" s="28"/>
      <c r="AI844" s="28"/>
      <c r="AJ844" s="28"/>
      <c r="AK844" s="28"/>
      <c r="AL844" s="28"/>
      <c r="AM844" s="28"/>
      <c r="AN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H845" s="28"/>
      <c r="AI845" s="28"/>
      <c r="AJ845" s="28"/>
      <c r="AK845" s="28"/>
      <c r="AL845" s="28"/>
      <c r="AM845" s="28"/>
      <c r="AN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H846" s="28"/>
      <c r="AI846" s="28"/>
      <c r="AJ846" s="28"/>
      <c r="AK846" s="28"/>
      <c r="AL846" s="28"/>
      <c r="AM846" s="28"/>
      <c r="AN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H847" s="28"/>
      <c r="AI847" s="28"/>
      <c r="AJ847" s="28"/>
      <c r="AK847" s="28"/>
      <c r="AL847" s="28"/>
      <c r="AM847" s="28"/>
      <c r="AN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H848" s="28"/>
      <c r="AI848" s="28"/>
      <c r="AJ848" s="28"/>
      <c r="AK848" s="28"/>
      <c r="AL848" s="28"/>
      <c r="AM848" s="28"/>
      <c r="AN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H849" s="28"/>
      <c r="AI849" s="28"/>
      <c r="AJ849" s="28"/>
      <c r="AK849" s="28"/>
      <c r="AL849" s="28"/>
      <c r="AM849" s="28"/>
      <c r="AN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H850" s="28"/>
      <c r="AI850" s="28"/>
      <c r="AJ850" s="28"/>
      <c r="AK850" s="28"/>
      <c r="AL850" s="28"/>
      <c r="AM850" s="28"/>
      <c r="AN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H851" s="28"/>
      <c r="AI851" s="28"/>
      <c r="AJ851" s="28"/>
      <c r="AK851" s="28"/>
      <c r="AL851" s="28"/>
      <c r="AM851" s="28"/>
      <c r="AN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H852" s="28"/>
      <c r="AI852" s="28"/>
      <c r="AJ852" s="28"/>
      <c r="AK852" s="28"/>
      <c r="AL852" s="28"/>
      <c r="AM852" s="28"/>
      <c r="AN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H853" s="28"/>
      <c r="AI853" s="28"/>
      <c r="AJ853" s="28"/>
      <c r="AK853" s="28"/>
      <c r="AL853" s="28"/>
      <c r="AM853" s="28"/>
      <c r="AN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H854" s="28"/>
      <c r="AI854" s="28"/>
      <c r="AJ854" s="28"/>
      <c r="AK854" s="28"/>
      <c r="AL854" s="28"/>
      <c r="AM854" s="28"/>
      <c r="AN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H855" s="28"/>
      <c r="AI855" s="28"/>
      <c r="AJ855" s="28"/>
      <c r="AK855" s="28"/>
      <c r="AL855" s="28"/>
      <c r="AM855" s="28"/>
      <c r="AN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H856" s="28"/>
      <c r="AI856" s="28"/>
      <c r="AJ856" s="28"/>
      <c r="AK856" s="28"/>
      <c r="AL856" s="28"/>
      <c r="AM856" s="28"/>
      <c r="AN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H857" s="28"/>
      <c r="AI857" s="28"/>
      <c r="AJ857" s="28"/>
      <c r="AK857" s="28"/>
      <c r="AL857" s="28"/>
      <c r="AM857" s="28"/>
      <c r="AN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H858" s="28"/>
      <c r="AI858" s="28"/>
      <c r="AJ858" s="28"/>
      <c r="AK858" s="28"/>
      <c r="AL858" s="28"/>
      <c r="AM858" s="28"/>
      <c r="AN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H859" s="28"/>
      <c r="AI859" s="28"/>
      <c r="AJ859" s="28"/>
      <c r="AK859" s="28"/>
      <c r="AL859" s="28"/>
      <c r="AM859" s="28"/>
      <c r="AN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H860" s="28"/>
      <c r="AI860" s="28"/>
      <c r="AJ860" s="28"/>
      <c r="AK860" s="28"/>
      <c r="AL860" s="28"/>
      <c r="AM860" s="28"/>
      <c r="AN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H861" s="28"/>
      <c r="AI861" s="28"/>
      <c r="AJ861" s="28"/>
      <c r="AK861" s="28"/>
      <c r="AL861" s="28"/>
      <c r="AM861" s="28"/>
      <c r="AN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H862" s="28"/>
      <c r="AI862" s="28"/>
      <c r="AJ862" s="28"/>
      <c r="AK862" s="28"/>
      <c r="AL862" s="28"/>
      <c r="AM862" s="28"/>
      <c r="AN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H863" s="28"/>
      <c r="AI863" s="28"/>
      <c r="AJ863" s="28"/>
      <c r="AK863" s="28"/>
      <c r="AL863" s="28"/>
      <c r="AM863" s="28"/>
      <c r="AN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H864" s="28"/>
      <c r="AI864" s="28"/>
      <c r="AJ864" s="28"/>
      <c r="AK864" s="28"/>
      <c r="AL864" s="28"/>
      <c r="AM864" s="28"/>
      <c r="AN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H865" s="28"/>
      <c r="AI865" s="28"/>
      <c r="AJ865" s="28"/>
      <c r="AK865" s="28"/>
      <c r="AL865" s="28"/>
      <c r="AM865" s="28"/>
      <c r="AN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H866" s="28"/>
      <c r="AI866" s="28"/>
      <c r="AJ866" s="28"/>
      <c r="AK866" s="28"/>
      <c r="AL866" s="28"/>
      <c r="AM866" s="28"/>
      <c r="AN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H867" s="28"/>
      <c r="AI867" s="28"/>
      <c r="AJ867" s="28"/>
      <c r="AK867" s="28"/>
      <c r="AL867" s="28"/>
      <c r="AM867" s="28"/>
      <c r="AN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H868" s="28"/>
      <c r="AI868" s="28"/>
      <c r="AJ868" s="28"/>
      <c r="AK868" s="28"/>
      <c r="AL868" s="28"/>
      <c r="AM868" s="28"/>
      <c r="AN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H869" s="28"/>
      <c r="AI869" s="28"/>
      <c r="AJ869" s="28"/>
      <c r="AK869" s="28"/>
      <c r="AL869" s="28"/>
      <c r="AM869" s="28"/>
      <c r="AN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H870" s="28"/>
      <c r="AI870" s="28"/>
      <c r="AJ870" s="28"/>
      <c r="AK870" s="28"/>
      <c r="AL870" s="28"/>
      <c r="AM870" s="28"/>
      <c r="AN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H871" s="28"/>
      <c r="AI871" s="28"/>
      <c r="AJ871" s="28"/>
      <c r="AK871" s="28"/>
      <c r="AL871" s="28"/>
      <c r="AM871" s="28"/>
      <c r="AN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H872" s="28"/>
      <c r="AI872" s="28"/>
      <c r="AJ872" s="28"/>
      <c r="AK872" s="28"/>
      <c r="AL872" s="28"/>
      <c r="AM872" s="28"/>
      <c r="AN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H873" s="28"/>
      <c r="AI873" s="28"/>
      <c r="AJ873" s="28"/>
      <c r="AK873" s="28"/>
      <c r="AL873" s="28"/>
      <c r="AM873" s="28"/>
      <c r="AN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H874" s="28"/>
      <c r="AI874" s="28"/>
      <c r="AJ874" s="28"/>
      <c r="AK874" s="28"/>
      <c r="AL874" s="28"/>
      <c r="AM874" s="28"/>
      <c r="AN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H875" s="28"/>
      <c r="AI875" s="28"/>
      <c r="AJ875" s="28"/>
      <c r="AK875" s="28"/>
      <c r="AL875" s="28"/>
      <c r="AM875" s="28"/>
      <c r="AN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H876" s="28"/>
      <c r="AI876" s="28"/>
      <c r="AJ876" s="28"/>
      <c r="AK876" s="28"/>
      <c r="AL876" s="28"/>
      <c r="AM876" s="28"/>
      <c r="AN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H877" s="28"/>
      <c r="AI877" s="28"/>
      <c r="AJ877" s="28"/>
      <c r="AK877" s="28"/>
      <c r="AL877" s="28"/>
      <c r="AM877" s="28"/>
      <c r="AN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H878" s="28"/>
      <c r="AI878" s="28"/>
      <c r="AJ878" s="28"/>
      <c r="AK878" s="28"/>
      <c r="AL878" s="28"/>
      <c r="AM878" s="28"/>
      <c r="AN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H879" s="28"/>
      <c r="AI879" s="28"/>
      <c r="AJ879" s="28"/>
      <c r="AK879" s="28"/>
      <c r="AL879" s="28"/>
      <c r="AM879" s="28"/>
      <c r="AN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H880" s="28"/>
      <c r="AI880" s="28"/>
      <c r="AJ880" s="28"/>
      <c r="AK880" s="28"/>
      <c r="AL880" s="28"/>
      <c r="AM880" s="28"/>
      <c r="AN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H881" s="28"/>
      <c r="AI881" s="28"/>
      <c r="AJ881" s="28"/>
      <c r="AK881" s="28"/>
      <c r="AL881" s="28"/>
      <c r="AM881" s="28"/>
      <c r="AN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H882" s="28"/>
      <c r="AI882" s="28"/>
      <c r="AJ882" s="28"/>
      <c r="AK882" s="28"/>
      <c r="AL882" s="28"/>
      <c r="AM882" s="28"/>
      <c r="AN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H883" s="28"/>
      <c r="AI883" s="28"/>
      <c r="AJ883" s="28"/>
      <c r="AK883" s="28"/>
      <c r="AL883" s="28"/>
      <c r="AM883" s="28"/>
      <c r="AN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H884" s="28"/>
      <c r="AI884" s="28"/>
      <c r="AJ884" s="28"/>
      <c r="AK884" s="28"/>
      <c r="AL884" s="28"/>
      <c r="AM884" s="28"/>
      <c r="AN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H885" s="28"/>
      <c r="AI885" s="28"/>
      <c r="AJ885" s="28"/>
      <c r="AK885" s="28"/>
      <c r="AL885" s="28"/>
      <c r="AM885" s="28"/>
      <c r="AN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H886" s="28"/>
      <c r="AI886" s="28"/>
      <c r="AJ886" s="28"/>
      <c r="AK886" s="28"/>
      <c r="AL886" s="28"/>
      <c r="AM886" s="28"/>
      <c r="AN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H887" s="28"/>
      <c r="AI887" s="28"/>
      <c r="AJ887" s="28"/>
      <c r="AK887" s="28"/>
      <c r="AL887" s="28"/>
      <c r="AM887" s="28"/>
      <c r="AN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H888" s="28"/>
      <c r="AI888" s="28"/>
      <c r="AJ888" s="28"/>
      <c r="AK888" s="28"/>
      <c r="AL888" s="28"/>
      <c r="AM888" s="28"/>
      <c r="AN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H889" s="28"/>
      <c r="AI889" s="28"/>
      <c r="AJ889" s="28"/>
      <c r="AK889" s="28"/>
      <c r="AL889" s="28"/>
      <c r="AM889" s="28"/>
      <c r="AN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H890" s="28"/>
      <c r="AI890" s="28"/>
      <c r="AJ890" s="28"/>
      <c r="AK890" s="28"/>
      <c r="AL890" s="28"/>
      <c r="AM890" s="28"/>
      <c r="AN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H891" s="28"/>
      <c r="AI891" s="28"/>
      <c r="AJ891" s="28"/>
      <c r="AK891" s="28"/>
      <c r="AL891" s="28"/>
      <c r="AM891" s="28"/>
      <c r="AN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H892" s="28"/>
      <c r="AI892" s="28"/>
      <c r="AJ892" s="28"/>
      <c r="AK892" s="28"/>
      <c r="AL892" s="28"/>
      <c r="AM892" s="28"/>
      <c r="AN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H893" s="28"/>
      <c r="AI893" s="28"/>
      <c r="AJ893" s="28"/>
      <c r="AK893" s="28"/>
      <c r="AL893" s="28"/>
      <c r="AM893" s="28"/>
      <c r="AN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H894" s="28"/>
      <c r="AI894" s="28"/>
      <c r="AJ894" s="28"/>
      <c r="AK894" s="28"/>
      <c r="AL894" s="28"/>
      <c r="AM894" s="28"/>
      <c r="AN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H895" s="28"/>
      <c r="AI895" s="28"/>
      <c r="AJ895" s="28"/>
      <c r="AK895" s="28"/>
      <c r="AL895" s="28"/>
      <c r="AM895" s="28"/>
      <c r="AN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H896" s="28"/>
      <c r="AI896" s="28"/>
      <c r="AJ896" s="28"/>
      <c r="AK896" s="28"/>
      <c r="AL896" s="28"/>
      <c r="AM896" s="28"/>
      <c r="AN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H897" s="28"/>
      <c r="AI897" s="28"/>
      <c r="AJ897" s="28"/>
      <c r="AK897" s="28"/>
      <c r="AL897" s="28"/>
      <c r="AM897" s="28"/>
      <c r="AN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H898" s="28"/>
      <c r="AI898" s="28"/>
      <c r="AJ898" s="28"/>
      <c r="AK898" s="28"/>
      <c r="AL898" s="28"/>
      <c r="AM898" s="28"/>
      <c r="AN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H899" s="28"/>
      <c r="AI899" s="28"/>
      <c r="AJ899" s="28"/>
      <c r="AK899" s="28"/>
      <c r="AL899" s="28"/>
      <c r="AM899" s="28"/>
      <c r="AN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H900" s="28"/>
      <c r="AI900" s="28"/>
      <c r="AJ900" s="28"/>
      <c r="AK900" s="28"/>
      <c r="AL900" s="28"/>
      <c r="AM900" s="28"/>
      <c r="AN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H901" s="28"/>
      <c r="AI901" s="28"/>
      <c r="AJ901" s="28"/>
      <c r="AK901" s="28"/>
      <c r="AL901" s="28"/>
      <c r="AM901" s="28"/>
      <c r="AN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H902" s="28"/>
      <c r="AI902" s="28"/>
      <c r="AJ902" s="28"/>
      <c r="AK902" s="28"/>
      <c r="AL902" s="28"/>
      <c r="AM902" s="28"/>
      <c r="AN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H903" s="28"/>
      <c r="AI903" s="28"/>
      <c r="AJ903" s="28"/>
      <c r="AK903" s="28"/>
      <c r="AL903" s="28"/>
      <c r="AM903" s="28"/>
      <c r="AN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H904" s="28"/>
      <c r="AI904" s="28"/>
      <c r="AJ904" s="28"/>
      <c r="AK904" s="28"/>
      <c r="AL904" s="28"/>
      <c r="AM904" s="28"/>
      <c r="AN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H905" s="28"/>
      <c r="AI905" s="28"/>
      <c r="AJ905" s="28"/>
      <c r="AK905" s="28"/>
      <c r="AL905" s="28"/>
      <c r="AM905" s="28"/>
      <c r="AN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H906" s="28"/>
      <c r="AI906" s="28"/>
      <c r="AJ906" s="28"/>
      <c r="AK906" s="28"/>
      <c r="AL906" s="28"/>
      <c r="AM906" s="28"/>
      <c r="AN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H907" s="28"/>
      <c r="AI907" s="28"/>
      <c r="AJ907" s="28"/>
      <c r="AK907" s="28"/>
      <c r="AL907" s="28"/>
      <c r="AM907" s="28"/>
      <c r="AN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H908" s="28"/>
      <c r="AI908" s="28"/>
      <c r="AJ908" s="28"/>
      <c r="AK908" s="28"/>
      <c r="AL908" s="28"/>
      <c r="AM908" s="28"/>
      <c r="AN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H909" s="28"/>
      <c r="AI909" s="28"/>
      <c r="AJ909" s="28"/>
      <c r="AK909" s="28"/>
      <c r="AL909" s="28"/>
      <c r="AM909" s="28"/>
      <c r="AN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H910" s="28"/>
      <c r="AI910" s="28"/>
      <c r="AJ910" s="28"/>
      <c r="AK910" s="28"/>
      <c r="AL910" s="28"/>
      <c r="AM910" s="28"/>
      <c r="AN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H911" s="28"/>
      <c r="AI911" s="28"/>
      <c r="AJ911" s="28"/>
      <c r="AK911" s="28"/>
      <c r="AL911" s="28"/>
      <c r="AM911" s="28"/>
      <c r="AN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H912" s="28"/>
      <c r="AI912" s="28"/>
      <c r="AJ912" s="28"/>
      <c r="AK912" s="28"/>
      <c r="AL912" s="28"/>
      <c r="AM912" s="28"/>
      <c r="AN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H913" s="28"/>
      <c r="AI913" s="28"/>
      <c r="AJ913" s="28"/>
      <c r="AK913" s="28"/>
      <c r="AL913" s="28"/>
      <c r="AM913" s="28"/>
      <c r="AN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H914" s="28"/>
      <c r="AI914" s="28"/>
      <c r="AJ914" s="28"/>
      <c r="AK914" s="28"/>
      <c r="AL914" s="28"/>
      <c r="AM914" s="28"/>
      <c r="AN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H915" s="28"/>
      <c r="AI915" s="28"/>
      <c r="AJ915" s="28"/>
      <c r="AK915" s="28"/>
      <c r="AL915" s="28"/>
      <c r="AM915" s="28"/>
      <c r="AN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H916" s="28"/>
      <c r="AI916" s="28"/>
      <c r="AJ916" s="28"/>
      <c r="AK916" s="28"/>
      <c r="AL916" s="28"/>
      <c r="AM916" s="28"/>
      <c r="AN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H917" s="28"/>
      <c r="AI917" s="28"/>
      <c r="AJ917" s="28"/>
      <c r="AK917" s="28"/>
      <c r="AL917" s="28"/>
      <c r="AM917" s="28"/>
      <c r="AN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H918" s="28"/>
      <c r="AI918" s="28"/>
      <c r="AJ918" s="28"/>
      <c r="AK918" s="28"/>
      <c r="AL918" s="28"/>
      <c r="AM918" s="28"/>
      <c r="AN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H919" s="28"/>
      <c r="AI919" s="28"/>
      <c r="AJ919" s="28"/>
      <c r="AK919" s="28"/>
      <c r="AL919" s="28"/>
      <c r="AM919" s="28"/>
      <c r="AN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H920" s="28"/>
      <c r="AI920" s="28"/>
      <c r="AJ920" s="28"/>
      <c r="AK920" s="28"/>
      <c r="AL920" s="28"/>
      <c r="AM920" s="28"/>
      <c r="AN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H921" s="28"/>
      <c r="AI921" s="28"/>
      <c r="AJ921" s="28"/>
      <c r="AK921" s="28"/>
      <c r="AL921" s="28"/>
      <c r="AM921" s="28"/>
      <c r="AN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H922" s="28"/>
      <c r="AI922" s="28"/>
      <c r="AJ922" s="28"/>
      <c r="AK922" s="28"/>
      <c r="AL922" s="28"/>
      <c r="AM922" s="28"/>
      <c r="AN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H923" s="28"/>
      <c r="AI923" s="28"/>
      <c r="AJ923" s="28"/>
      <c r="AK923" s="28"/>
      <c r="AL923" s="28"/>
      <c r="AM923" s="28"/>
      <c r="AN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H924" s="28"/>
      <c r="AI924" s="28"/>
      <c r="AJ924" s="28"/>
      <c r="AK924" s="28"/>
      <c r="AL924" s="28"/>
      <c r="AM924" s="28"/>
      <c r="AN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H925" s="28"/>
      <c r="AI925" s="28"/>
      <c r="AJ925" s="28"/>
      <c r="AK925" s="28"/>
      <c r="AL925" s="28"/>
      <c r="AM925" s="28"/>
      <c r="AN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H926" s="28"/>
      <c r="AI926" s="28"/>
      <c r="AJ926" s="28"/>
      <c r="AK926" s="28"/>
      <c r="AL926" s="28"/>
      <c r="AM926" s="28"/>
      <c r="AN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H927" s="28"/>
      <c r="AI927" s="28"/>
      <c r="AJ927" s="28"/>
      <c r="AK927" s="28"/>
      <c r="AL927" s="28"/>
      <c r="AM927" s="28"/>
      <c r="AN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H928" s="28"/>
      <c r="AI928" s="28"/>
      <c r="AJ928" s="28"/>
      <c r="AK928" s="28"/>
      <c r="AL928" s="28"/>
      <c r="AM928" s="28"/>
      <c r="AN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H929" s="28"/>
      <c r="AI929" s="28"/>
      <c r="AJ929" s="28"/>
      <c r="AK929" s="28"/>
      <c r="AL929" s="28"/>
      <c r="AM929" s="28"/>
      <c r="AN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H930" s="28"/>
      <c r="AI930" s="28"/>
      <c r="AJ930" s="28"/>
      <c r="AK930" s="28"/>
      <c r="AL930" s="28"/>
      <c r="AM930" s="28"/>
      <c r="AN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H931" s="28"/>
      <c r="AI931" s="28"/>
      <c r="AJ931" s="28"/>
      <c r="AK931" s="28"/>
      <c r="AL931" s="28"/>
      <c r="AM931" s="28"/>
      <c r="AN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H932" s="28"/>
      <c r="AI932" s="28"/>
      <c r="AJ932" s="28"/>
      <c r="AK932" s="28"/>
      <c r="AL932" s="28"/>
      <c r="AM932" s="28"/>
      <c r="AN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H933" s="28"/>
      <c r="AI933" s="28"/>
      <c r="AJ933" s="28"/>
      <c r="AK933" s="28"/>
      <c r="AL933" s="28"/>
      <c r="AM933" s="28"/>
      <c r="AN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H934" s="28"/>
      <c r="AI934" s="28"/>
      <c r="AJ934" s="28"/>
      <c r="AK934" s="28"/>
      <c r="AL934" s="28"/>
      <c r="AM934" s="28"/>
      <c r="AN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H935" s="28"/>
      <c r="AI935" s="28"/>
      <c r="AJ935" s="28"/>
      <c r="AK935" s="28"/>
      <c r="AL935" s="28"/>
      <c r="AM935" s="28"/>
      <c r="AN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H936" s="28"/>
      <c r="AI936" s="28"/>
      <c r="AJ936" s="28"/>
      <c r="AK936" s="28"/>
      <c r="AL936" s="28"/>
      <c r="AM936" s="28"/>
      <c r="AN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H937" s="28"/>
      <c r="AI937" s="28"/>
      <c r="AJ937" s="28"/>
      <c r="AK937" s="28"/>
      <c r="AL937" s="28"/>
      <c r="AM937" s="28"/>
      <c r="AN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H938" s="28"/>
      <c r="AI938" s="28"/>
      <c r="AJ938" s="28"/>
      <c r="AK938" s="28"/>
      <c r="AL938" s="28"/>
      <c r="AM938" s="28"/>
      <c r="AN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H939" s="28"/>
      <c r="AI939" s="28"/>
      <c r="AJ939" s="28"/>
      <c r="AK939" s="28"/>
      <c r="AL939" s="28"/>
      <c r="AM939" s="28"/>
      <c r="AN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H940" s="28"/>
      <c r="AI940" s="28"/>
      <c r="AJ940" s="28"/>
      <c r="AK940" s="28"/>
      <c r="AL940" s="28"/>
      <c r="AM940" s="28"/>
      <c r="AN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H941" s="28"/>
      <c r="AI941" s="28"/>
      <c r="AJ941" s="28"/>
      <c r="AK941" s="28"/>
      <c r="AL941" s="28"/>
      <c r="AM941" s="28"/>
      <c r="AN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H942" s="28"/>
      <c r="AI942" s="28"/>
      <c r="AJ942" s="28"/>
      <c r="AK942" s="28"/>
      <c r="AL942" s="28"/>
      <c r="AM942" s="28"/>
      <c r="AN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H943" s="28"/>
      <c r="AI943" s="28"/>
      <c r="AJ943" s="28"/>
      <c r="AK943" s="28"/>
      <c r="AL943" s="28"/>
      <c r="AM943" s="28"/>
      <c r="AN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H944" s="28"/>
      <c r="AI944" s="28"/>
      <c r="AJ944" s="28"/>
      <c r="AK944" s="28"/>
      <c r="AL944" s="28"/>
      <c r="AM944" s="28"/>
      <c r="AN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H945" s="28"/>
      <c r="AI945" s="28"/>
      <c r="AJ945" s="28"/>
      <c r="AK945" s="28"/>
      <c r="AL945" s="28"/>
      <c r="AM945" s="28"/>
      <c r="AN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H946" s="28"/>
      <c r="AI946" s="28"/>
      <c r="AJ946" s="28"/>
      <c r="AK946" s="28"/>
      <c r="AL946" s="28"/>
      <c r="AM946" s="28"/>
      <c r="AN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H947" s="28"/>
      <c r="AI947" s="28"/>
      <c r="AJ947" s="28"/>
      <c r="AK947" s="28"/>
      <c r="AL947" s="28"/>
      <c r="AM947" s="28"/>
      <c r="AN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H948" s="28"/>
      <c r="AI948" s="28"/>
      <c r="AJ948" s="28"/>
      <c r="AK948" s="28"/>
      <c r="AL948" s="28"/>
      <c r="AM948" s="28"/>
      <c r="AN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H949" s="28"/>
      <c r="AI949" s="28"/>
      <c r="AJ949" s="28"/>
      <c r="AK949" s="28"/>
      <c r="AL949" s="28"/>
      <c r="AM949" s="28"/>
      <c r="AN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H950" s="28"/>
      <c r="AI950" s="28"/>
      <c r="AJ950" s="28"/>
      <c r="AK950" s="28"/>
      <c r="AL950" s="28"/>
      <c r="AM950" s="28"/>
      <c r="AN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H951" s="28"/>
      <c r="AI951" s="28"/>
      <c r="AJ951" s="28"/>
      <c r="AK951" s="28"/>
      <c r="AL951" s="28"/>
      <c r="AM951" s="28"/>
      <c r="AN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H952" s="28"/>
      <c r="AI952" s="28"/>
      <c r="AJ952" s="28"/>
      <c r="AK952" s="28"/>
      <c r="AL952" s="28"/>
      <c r="AM952" s="28"/>
      <c r="AN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H953" s="28"/>
      <c r="AI953" s="28"/>
      <c r="AJ953" s="28"/>
      <c r="AK953" s="28"/>
      <c r="AL953" s="28"/>
      <c r="AM953" s="28"/>
      <c r="AN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H954" s="28"/>
      <c r="AI954" s="28"/>
      <c r="AJ954" s="28"/>
      <c r="AK954" s="28"/>
      <c r="AL954" s="28"/>
      <c r="AM954" s="28"/>
      <c r="AN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H955" s="28"/>
      <c r="AI955" s="28"/>
      <c r="AJ955" s="28"/>
      <c r="AK955" s="28"/>
      <c r="AL955" s="28"/>
      <c r="AM955" s="28"/>
      <c r="AN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H956" s="28"/>
      <c r="AI956" s="28"/>
      <c r="AJ956" s="28"/>
      <c r="AK956" s="28"/>
      <c r="AL956" s="28"/>
      <c r="AM956" s="28"/>
      <c r="AN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H957" s="28"/>
      <c r="AI957" s="28"/>
      <c r="AJ957" s="28"/>
      <c r="AK957" s="28"/>
      <c r="AL957" s="28"/>
      <c r="AM957" s="28"/>
      <c r="AN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H958" s="28"/>
      <c r="AI958" s="28"/>
      <c r="AJ958" s="28"/>
      <c r="AK958" s="28"/>
      <c r="AL958" s="28"/>
      <c r="AM958" s="28"/>
      <c r="AN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H959" s="28"/>
      <c r="AI959" s="28"/>
      <c r="AJ959" s="28"/>
      <c r="AK959" s="28"/>
      <c r="AL959" s="28"/>
      <c r="AM959" s="28"/>
      <c r="AN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H960" s="28"/>
      <c r="AI960" s="28"/>
      <c r="AJ960" s="28"/>
      <c r="AK960" s="28"/>
      <c r="AL960" s="28"/>
      <c r="AM960" s="28"/>
      <c r="AN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H961" s="28"/>
      <c r="AI961" s="28"/>
      <c r="AJ961" s="28"/>
      <c r="AK961" s="28"/>
      <c r="AL961" s="28"/>
      <c r="AM961" s="28"/>
      <c r="AN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H962" s="28"/>
      <c r="AI962" s="28"/>
      <c r="AJ962" s="28"/>
      <c r="AK962" s="28"/>
      <c r="AL962" s="28"/>
      <c r="AM962" s="28"/>
      <c r="AN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H963" s="28"/>
      <c r="AI963" s="28"/>
      <c r="AJ963" s="28"/>
      <c r="AK963" s="28"/>
      <c r="AL963" s="28"/>
      <c r="AM963" s="28"/>
      <c r="AN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H964" s="28"/>
      <c r="AI964" s="28"/>
      <c r="AJ964" s="28"/>
      <c r="AK964" s="28"/>
      <c r="AL964" s="28"/>
      <c r="AM964" s="28"/>
      <c r="AN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H965" s="28"/>
      <c r="AI965" s="28"/>
      <c r="AJ965" s="28"/>
      <c r="AK965" s="28"/>
      <c r="AL965" s="28"/>
      <c r="AM965" s="28"/>
      <c r="AN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H966" s="28"/>
      <c r="AI966" s="28"/>
      <c r="AJ966" s="28"/>
      <c r="AK966" s="28"/>
      <c r="AL966" s="28"/>
      <c r="AM966" s="28"/>
      <c r="AN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H967" s="28"/>
      <c r="AI967" s="28"/>
      <c r="AJ967" s="28"/>
      <c r="AK967" s="28"/>
      <c r="AL967" s="28"/>
      <c r="AM967" s="28"/>
      <c r="AN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H968" s="28"/>
      <c r="AI968" s="28"/>
      <c r="AJ968" s="28"/>
      <c r="AK968" s="28"/>
      <c r="AL968" s="28"/>
      <c r="AM968" s="28"/>
      <c r="AN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H969" s="28"/>
      <c r="AI969" s="28"/>
      <c r="AJ969" s="28"/>
      <c r="AK969" s="28"/>
      <c r="AL969" s="28"/>
      <c r="AM969" s="28"/>
      <c r="AN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H970" s="28"/>
      <c r="AI970" s="28"/>
      <c r="AJ970" s="28"/>
      <c r="AK970" s="28"/>
      <c r="AL970" s="28"/>
      <c r="AM970" s="28"/>
      <c r="AN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H971" s="28"/>
      <c r="AI971" s="28"/>
      <c r="AJ971" s="28"/>
      <c r="AK971" s="28"/>
      <c r="AL971" s="28"/>
      <c r="AM971" s="28"/>
      <c r="AN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H972" s="28"/>
      <c r="AI972" s="28"/>
      <c r="AJ972" s="28"/>
      <c r="AK972" s="28"/>
      <c r="AL972" s="28"/>
      <c r="AM972" s="28"/>
      <c r="AN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H973" s="28"/>
      <c r="AI973" s="28"/>
      <c r="AJ973" s="28"/>
      <c r="AK973" s="28"/>
      <c r="AL973" s="28"/>
      <c r="AM973" s="28"/>
      <c r="AN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H974" s="28"/>
      <c r="AI974" s="28"/>
      <c r="AJ974" s="28"/>
      <c r="AK974" s="28"/>
      <c r="AL974" s="28"/>
      <c r="AM974" s="28"/>
      <c r="AN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H975" s="28"/>
      <c r="AI975" s="28"/>
      <c r="AJ975" s="28"/>
      <c r="AK975" s="28"/>
      <c r="AL975" s="28"/>
      <c r="AM975" s="28"/>
      <c r="AN975" s="28"/>
    </row>
    <row r="97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H976" s="28"/>
      <c r="AI976" s="28"/>
      <c r="AJ976" s="28"/>
      <c r="AK976" s="28"/>
      <c r="AL976" s="28"/>
      <c r="AM976" s="28"/>
      <c r="AN976" s="28"/>
    </row>
    <row r="97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H977" s="28"/>
      <c r="AI977" s="28"/>
      <c r="AJ977" s="28"/>
      <c r="AK977" s="28"/>
      <c r="AL977" s="28"/>
      <c r="AM977" s="28"/>
      <c r="AN977" s="28"/>
    </row>
    <row r="97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H978" s="28"/>
      <c r="AI978" s="28"/>
      <c r="AJ978" s="28"/>
      <c r="AK978" s="28"/>
      <c r="AL978" s="28"/>
      <c r="AM978" s="28"/>
      <c r="AN978" s="28"/>
    </row>
    <row r="979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H979" s="28"/>
      <c r="AI979" s="28"/>
      <c r="AJ979" s="28"/>
      <c r="AK979" s="28"/>
      <c r="AL979" s="28"/>
      <c r="AM979" s="28"/>
      <c r="AN979" s="28"/>
    </row>
    <row r="980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H980" s="28"/>
      <c r="AI980" s="28"/>
      <c r="AJ980" s="28"/>
      <c r="AK980" s="28"/>
      <c r="AL980" s="28"/>
      <c r="AM980" s="28"/>
      <c r="AN980" s="28"/>
    </row>
    <row r="98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H981" s="28"/>
      <c r="AI981" s="28"/>
      <c r="AJ981" s="28"/>
      <c r="AK981" s="28"/>
      <c r="AL981" s="28"/>
      <c r="AM981" s="28"/>
      <c r="AN981" s="28"/>
    </row>
    <row r="98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H982" s="28"/>
      <c r="AI982" s="28"/>
      <c r="AJ982" s="28"/>
      <c r="AK982" s="28"/>
      <c r="AL982" s="28"/>
      <c r="AM982" s="28"/>
      <c r="AN982" s="28"/>
    </row>
    <row r="98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H983" s="28"/>
      <c r="AI983" s="28"/>
      <c r="AJ983" s="28"/>
      <c r="AK983" s="28"/>
      <c r="AL983" s="28"/>
      <c r="AM983" s="28"/>
      <c r="AN983" s="28"/>
    </row>
    <row r="98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H984" s="28"/>
      <c r="AI984" s="28"/>
      <c r="AJ984" s="28"/>
      <c r="AK984" s="28"/>
      <c r="AL984" s="28"/>
      <c r="AM984" s="28"/>
      <c r="AN984" s="28"/>
    </row>
    <row r="98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H985" s="28"/>
      <c r="AI985" s="28"/>
      <c r="AJ985" s="28"/>
      <c r="AK985" s="28"/>
      <c r="AL985" s="28"/>
      <c r="AM985" s="28"/>
      <c r="AN985" s="28"/>
    </row>
    <row r="986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H986" s="28"/>
      <c r="AI986" s="28"/>
      <c r="AJ986" s="28"/>
      <c r="AK986" s="28"/>
      <c r="AL986" s="28"/>
      <c r="AM986" s="28"/>
      <c r="AN986" s="28"/>
    </row>
    <row r="987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H987" s="28"/>
      <c r="AI987" s="28"/>
      <c r="AJ987" s="28"/>
      <c r="AK987" s="28"/>
      <c r="AL987" s="28"/>
      <c r="AM987" s="28"/>
      <c r="AN987" s="28"/>
    </row>
    <row r="98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H988" s="28"/>
      <c r="AI988" s="28"/>
      <c r="AJ988" s="28"/>
      <c r="AK988" s="28"/>
      <c r="AL988" s="28"/>
      <c r="AM988" s="28"/>
      <c r="AN988" s="28"/>
    </row>
    <row r="989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H989" s="28"/>
      <c r="AI989" s="28"/>
      <c r="AJ989" s="28"/>
      <c r="AK989" s="28"/>
      <c r="AL989" s="28"/>
      <c r="AM989" s="28"/>
      <c r="AN989" s="28"/>
    </row>
    <row r="990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H990" s="28"/>
      <c r="AI990" s="28"/>
      <c r="AJ990" s="28"/>
      <c r="AK990" s="28"/>
      <c r="AL990" s="28"/>
      <c r="AM990" s="28"/>
      <c r="AN990" s="28"/>
    </row>
    <row r="99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H991" s="28"/>
      <c r="AI991" s="28"/>
      <c r="AJ991" s="28"/>
      <c r="AK991" s="28"/>
      <c r="AL991" s="28"/>
      <c r="AM991" s="28"/>
      <c r="AN991" s="28"/>
    </row>
    <row r="99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H992" s="28"/>
      <c r="AI992" s="28"/>
      <c r="AJ992" s="28"/>
      <c r="AK992" s="28"/>
      <c r="AL992" s="28"/>
      <c r="AM992" s="28"/>
      <c r="AN992" s="28"/>
    </row>
    <row r="99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H993" s="28"/>
      <c r="AI993" s="28"/>
      <c r="AJ993" s="28"/>
      <c r="AK993" s="28"/>
      <c r="AL993" s="28"/>
      <c r="AM993" s="28"/>
      <c r="AN993" s="28"/>
    </row>
    <row r="994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H994" s="28"/>
      <c r="AI994" s="28"/>
      <c r="AJ994" s="28"/>
      <c r="AK994" s="28"/>
      <c r="AL994" s="28"/>
      <c r="AM994" s="28"/>
      <c r="AN994" s="28"/>
    </row>
  </sheetData>
  <mergeCells count="33">
    <mergeCell ref="H2:H3"/>
    <mergeCell ref="I2:K2"/>
    <mergeCell ref="AA2:AA3"/>
    <mergeCell ref="AB2:AB3"/>
    <mergeCell ref="AC2:AC3"/>
    <mergeCell ref="AD2:AF2"/>
    <mergeCell ref="AG2:AG3"/>
    <mergeCell ref="AH2:AH3"/>
    <mergeCell ref="AI2:AI3"/>
    <mergeCell ref="AJ2:AK2"/>
    <mergeCell ref="AL2:AL3"/>
    <mergeCell ref="AM2:AN2"/>
    <mergeCell ref="A1:E1"/>
    <mergeCell ref="F1:AN1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P2"/>
    <mergeCell ref="Q2:Q3"/>
    <mergeCell ref="R2:R3"/>
    <mergeCell ref="S2:S3"/>
    <mergeCell ref="T2:T3"/>
    <mergeCell ref="U2:V2"/>
    <mergeCell ref="W2:W3"/>
    <mergeCell ref="X2:Y2"/>
    <mergeCell ref="Z2:Z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63"/>
    <col customWidth="1" min="2" max="2" width="8.75"/>
    <col customWidth="1" min="3" max="3" width="7.63"/>
    <col customWidth="1" min="4" max="4" width="78.88"/>
  </cols>
  <sheetData>
    <row r="1" ht="24.75" customHeight="1">
      <c r="A1" s="1" t="s">
        <v>44</v>
      </c>
    </row>
    <row r="2">
      <c r="A2" s="49" t="s">
        <v>1</v>
      </c>
      <c r="B2" s="50" t="s">
        <v>4</v>
      </c>
      <c r="C2" s="50" t="s">
        <v>36</v>
      </c>
      <c r="D2" s="50" t="s">
        <v>45</v>
      </c>
    </row>
    <row r="3">
      <c r="A3" s="51">
        <f>IFERROR(__xludf.DUMMYFUNCTION("IMPORTRANGE(""https://docs.google.com/spreadsheets/d/1kRlad7fpRS9Si5VxF8pPd6ThyBXwi7PQn5GFl4RF7qU/edit?gid=336901186#gid=336901186"", ""ROD!H2:K18"")"),1.0)</f>
        <v>1</v>
      </c>
      <c r="B3" s="52" t="str">
        <f>IFERROR(__xludf.DUMMYFUNCTION("""COMPUTED_VALUE"""),"RPG")</f>
        <v>RPG</v>
      </c>
      <c r="C3" s="53">
        <f>IFERROR(__xludf.DUMMYFUNCTION("""COMPUTED_VALUE"""),11567.5)</f>
        <v>11567.5</v>
      </c>
      <c r="D3" s="54" t="str">
        <f>IFERROR(__xludf.DUMMYFUNCTION("""COMPUTED_VALUE"""),"107 - TEŠ 6 (2857), 204 - Gulinove deklice (2185,5), 308 - Naju 5 (3379), 401 - Pićoze (3146)")</f>
        <v>107 - TEŠ 6 (2857), 204 - Gulinove deklice (2185,5), 308 - Naju 5 (3379), 401 - Pićoze (3146)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</row>
    <row r="4">
      <c r="A4" s="51">
        <f>IFERROR(__xludf.DUMMYFUNCTION("""COMPUTED_VALUE"""),2.0)</f>
        <v>2</v>
      </c>
      <c r="B4" s="52" t="str">
        <f>IFERROR(__xludf.DUMMYFUNCTION("""COMPUTED_VALUE"""),"RJZ")</f>
        <v>RJZ</v>
      </c>
      <c r="C4" s="53">
        <f>IFERROR(__xludf.DUMMYFUNCTION("""COMPUTED_VALUE"""),8943.0)</f>
        <v>8943</v>
      </c>
      <c r="D4" s="54" t="str">
        <f>IFERROR(__xludf.DUMMYFUNCTION("""COMPUTED_VALUE"""),"205 - Pomaranče (2135,5), 306 - Krtki (3765)")</f>
        <v>205 - Pomaranče (2135,5), 306 - Krtki (3765)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</row>
    <row r="5">
      <c r="A5" s="51">
        <f>IFERROR(__xludf.DUMMYFUNCTION("""COMPUTED_VALUE"""),3.0)</f>
        <v>3</v>
      </c>
      <c r="B5" s="51" t="str">
        <f>IFERROR(__xludf.DUMMYFUNCTION("""COMPUTED_VALUE"""),"RMT")</f>
        <v>RMT</v>
      </c>
      <c r="C5" s="56">
        <f>IFERROR(__xludf.DUMMYFUNCTION("""COMPUTED_VALUE"""),7120.0)</f>
        <v>7120</v>
      </c>
      <c r="D5" s="54" t="str">
        <f>IFERROR(__xludf.DUMMYFUNCTION("""COMPUTED_VALUE"""),"105 - Karničniki (2046,5), 201 - Fadli in Alina (1287), 310 - Osli (3786,5)")</f>
        <v>105 - Karničniki (2046,5), 201 - Fadli in Alina (1287), 310 - Osli (3786,5)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</row>
    <row r="6">
      <c r="A6" s="51">
        <f>IFERROR(__xludf.DUMMYFUNCTION("""COMPUTED_VALUE"""),4.0)</f>
        <v>4</v>
      </c>
      <c r="B6" s="51" t="str">
        <f>IFERROR(__xludf.DUMMYFUNCTION("""COMPUTED_VALUE"""),"RR")</f>
        <v>RR</v>
      </c>
      <c r="C6" s="56">
        <f>IFERROR(__xludf.DUMMYFUNCTION("""COMPUTED_VALUE"""),5173.5)</f>
        <v>5173.5</v>
      </c>
      <c r="D6" s="54" t="str">
        <f>IFERROR(__xludf.DUMMYFUNCTION("""COMPUTED_VALUE"""),"203 - Črni zmaji (2034,5), 309 - Big$tick enjoyers (3139)")</f>
        <v>203 - Črni zmaji (2034,5), 309 - Big$tick enjoyers (3139)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</row>
    <row r="7">
      <c r="A7" s="51">
        <f>IFERROR(__xludf.DUMMYFUNCTION("""COMPUTED_VALUE"""),5.0)</f>
        <v>5</v>
      </c>
      <c r="B7" s="51" t="str">
        <f>IFERROR(__xludf.DUMMYFUNCTION("""COMPUTED_VALUE"""),"RSV")</f>
        <v>RSV</v>
      </c>
      <c r="C7" s="56">
        <f>IFERROR(__xludf.DUMMYFUNCTION("""COMPUTED_VALUE"""),4917.0)</f>
        <v>4917</v>
      </c>
      <c r="D7" s="54" t="str">
        <f>IFERROR(__xludf.DUMMYFUNCTION("""COMPUTED_VALUE"""),"101 - TSTSL (2989,5), 202 - Kakav ob polnoči (1927,5)")</f>
        <v>101 - TSTSL (2989,5), 202 - Kakav ob polnoči (1927,5)</v>
      </c>
    </row>
    <row r="8">
      <c r="A8" s="51">
        <f>IFERROR(__xludf.DUMMYFUNCTION("""COMPUTED_VALUE"""),6.0)</f>
        <v>6</v>
      </c>
      <c r="B8" s="51" t="str">
        <f>IFERROR(__xludf.DUMMYFUNCTION("""COMPUTED_VALUE"""),"RaR")</f>
        <v>RaR</v>
      </c>
      <c r="C8" s="56">
        <f>IFERROR(__xludf.DUMMYFUNCTION("""COMPUTED_VALUE"""),2564.5)</f>
        <v>2564.5</v>
      </c>
      <c r="D8" s="54" t="str">
        <f>IFERROR(__xludf.DUMMYFUNCTION("""COMPUTED_VALUE"""),"104 - Mičo (2564,5)")</f>
        <v>104 - Mičo (2564,5)</v>
      </c>
    </row>
    <row r="9">
      <c r="A9" s="51">
        <f>IFERROR(__xludf.DUMMYFUNCTION("""COMPUTED_VALUE"""),7.0)</f>
        <v>7</v>
      </c>
      <c r="B9" s="51" t="str">
        <f>IFERROR(__xludf.DUMMYFUNCTION("""COMPUTED_VALUE"""),"izven")</f>
        <v>izven</v>
      </c>
      <c r="C9" s="56">
        <f>IFERROR(__xludf.DUMMYFUNCTION("""COMPUTED_VALUE"""),2449.0)</f>
        <v>2449</v>
      </c>
      <c r="D9" s="54" t="str">
        <f>IFERROR(__xludf.DUMMYFUNCTION("""COMPUTED_VALUE"""),"102 - Kristalozavri (1131,5)")</f>
        <v>102 - Kristalozavri (1131,5)</v>
      </c>
    </row>
    <row r="10">
      <c r="A10" s="51">
        <f>IFERROR(__xludf.DUMMYFUNCTION("""COMPUTED_VALUE"""),8.0)</f>
        <v>8</v>
      </c>
      <c r="B10" s="51" t="str">
        <f>IFERROR(__xludf.DUMMYFUNCTION("""COMPUTED_VALUE"""),"XI.SNOUB")</f>
        <v>XI.SNOUB</v>
      </c>
      <c r="C10" s="56">
        <f>IFERROR(__xludf.DUMMYFUNCTION("""COMPUTED_VALUE"""),2392.5)</f>
        <v>2392.5</v>
      </c>
      <c r="D10" s="54" t="str">
        <f>IFERROR(__xludf.DUMMYFUNCTION("""COMPUTED_VALUE"""),"302 - Ni ga brega (2392,5)")</f>
        <v>302 - Ni ga brega (2392,5)</v>
      </c>
    </row>
    <row r="11">
      <c r="A11" s="51">
        <f>IFERROR(__xludf.DUMMYFUNCTION("""COMPUTED_VALUE"""),9.0)</f>
        <v>9</v>
      </c>
      <c r="B11" s="51" t="str">
        <f>IFERROR(__xludf.DUMMYFUNCTION("""COMPUTED_VALUE"""),"RSa")</f>
        <v>RSa</v>
      </c>
      <c r="C11" s="56">
        <f>IFERROR(__xludf.DUMMYFUNCTION("""COMPUTED_VALUE"""),1887.5)</f>
        <v>1887.5</v>
      </c>
      <c r="D11" s="54" t="str">
        <f>IFERROR(__xludf.DUMMYFUNCTION("""COMPUTED_VALUE"""),"108 - Dona Gesa (1887,5)")</f>
        <v>108 - Dona Gesa (1887,5)</v>
      </c>
    </row>
    <row r="12">
      <c r="A12" s="51">
        <f>IFERROR(__xludf.DUMMYFUNCTION("""COMPUTED_VALUE"""),10.0)</f>
        <v>10</v>
      </c>
      <c r="B12" s="51" t="str">
        <f>IFERROR(__xludf.DUMMYFUNCTION("""COMPUTED_VALUE"""),"REŠ")</f>
        <v>REŠ</v>
      </c>
      <c r="C12" s="56">
        <f>IFERROR(__xludf.DUMMYFUNCTION("""COMPUTED_VALUE"""),1565.0)</f>
        <v>1565</v>
      </c>
      <c r="D12" s="54" t="str">
        <f>IFERROR(__xludf.DUMMYFUNCTION("""COMPUTED_VALUE"""),"303 - Mladi bobri (1565)")</f>
        <v>303 - Mladi bobri (1565)</v>
      </c>
    </row>
    <row r="13">
      <c r="A13" s="51">
        <f>IFERROR(__xludf.DUMMYFUNCTION("""COMPUTED_VALUE"""),11.0)</f>
        <v>11</v>
      </c>
      <c r="B13" s="51" t="str">
        <f>IFERROR(__xludf.DUMMYFUNCTION("""COMPUTED_VALUE"""),"RST")</f>
        <v>RST</v>
      </c>
      <c r="C13" s="56">
        <f>IFERROR(__xludf.DUMMYFUNCTION("""COMPUTED_VALUE"""),941.5)</f>
        <v>941.5</v>
      </c>
      <c r="D13" s="54" t="str">
        <f>IFERROR(__xludf.DUMMYFUNCTION("""COMPUTED_VALUE"""),"106 - Leteči albanci (941,5)")</f>
        <v>106 - Leteči albanci (941,5)</v>
      </c>
    </row>
    <row r="14">
      <c r="A14" s="51">
        <f>IFERROR(__xludf.DUMMYFUNCTION("""COMPUTED_VALUE"""),12.0)</f>
        <v>12</v>
      </c>
      <c r="B14" s="51" t="str">
        <f>IFERROR(__xludf.DUMMYFUNCTION("""COMPUTED_VALUE"""),"RVV")</f>
        <v>RVV</v>
      </c>
      <c r="C14" s="56">
        <f>IFERROR(__xludf.DUMMYFUNCTION("""COMPUTED_VALUE"""),874.5)</f>
        <v>874.5</v>
      </c>
      <c r="D14" s="54" t="str">
        <f>IFERROR(__xludf.DUMMYFUNCTION("""COMPUTED_VALUE"""),"")</f>
        <v/>
      </c>
    </row>
    <row r="15">
      <c r="A15" s="51">
        <f>IFERROR(__xludf.DUMMYFUNCTION("""COMPUTED_VALUE"""),13.0)</f>
        <v>13</v>
      </c>
      <c r="B15" s="51" t="str">
        <f>IFERROR(__xludf.DUMMYFUNCTION("""COMPUTED_VALUE"""),"RSM")</f>
        <v>RSM</v>
      </c>
      <c r="C15" s="56">
        <f>IFERROR(__xludf.DUMMYFUNCTION("""COMPUTED_VALUE"""),363.0)</f>
        <v>363</v>
      </c>
      <c r="D15" s="54" t="str">
        <f>IFERROR(__xludf.DUMMYFUNCTION("""COMPUTED_VALUE"""),"103 - mambundobrezlampota (363)")</f>
        <v>103 - mambundobrezlampota (363)</v>
      </c>
    </row>
    <row r="16">
      <c r="A16" s="51">
        <f>IFERROR(__xludf.DUMMYFUNCTION("""COMPUTED_VALUE"""),14.0)</f>
        <v>14</v>
      </c>
      <c r="B16" s="51" t="str">
        <f>IFERROR(__xludf.DUMMYFUNCTION("""COMPUTED_VALUE"""),"RČM")</f>
        <v>RČM</v>
      </c>
      <c r="C16" s="56">
        <f>IFERROR(__xludf.DUMMYFUNCTION("""COMPUTED_VALUE"""),0.0)</f>
        <v>0</v>
      </c>
      <c r="D16" s="54" t="str">
        <f>IFERROR(__xludf.DUMMYFUNCTION("""COMPUTED_VALUE"""),"")</f>
        <v/>
      </c>
    </row>
    <row r="17">
      <c r="A17" s="51">
        <f>IFERROR(__xludf.DUMMYFUNCTION("""COMPUTED_VALUE"""),15.0)</f>
        <v>15</v>
      </c>
      <c r="B17" s="51" t="str">
        <f>IFERROR(__xludf.DUMMYFUNCTION("""COMPUTED_VALUE"""),"#N/A")</f>
        <v>#N/A</v>
      </c>
      <c r="C17" s="56" t="str">
        <f>IFERROR(__xludf.DUMMYFUNCTION("""COMPUTED_VALUE"""),"#N/A")</f>
        <v>#N/A</v>
      </c>
      <c r="D17" s="54" t="str">
        <f>IFERROR(__xludf.DUMMYFUNCTION("""COMPUTED_VALUE"""),"#N/A")</f>
        <v>#N/A</v>
      </c>
    </row>
    <row r="18">
      <c r="A18" s="51">
        <f>IFERROR(__xludf.DUMMYFUNCTION("""COMPUTED_VALUE"""),16.0)</f>
        <v>16</v>
      </c>
      <c r="B18" s="51" t="str">
        <f>IFERROR(__xludf.DUMMYFUNCTION("""COMPUTED_VALUE"""),"#N/A")</f>
        <v>#N/A</v>
      </c>
      <c r="C18" s="56" t="str">
        <f>IFERROR(__xludf.DUMMYFUNCTION("""COMPUTED_VALUE"""),"#N/A")</f>
        <v>#N/A</v>
      </c>
      <c r="D18" s="54" t="str">
        <f>IFERROR(__xludf.DUMMYFUNCTION("""COMPUTED_VALUE"""),"#N/A")</f>
        <v>#N/A</v>
      </c>
    </row>
    <row r="19">
      <c r="A19" s="57">
        <f>IFERROR(__xludf.DUMMYFUNCTION("""COMPUTED_VALUE"""),17.0)</f>
        <v>17</v>
      </c>
      <c r="B19" s="57" t="str">
        <f>IFERROR(__xludf.DUMMYFUNCTION("""COMPUTED_VALUE"""),"#N/A")</f>
        <v>#N/A</v>
      </c>
      <c r="C19" s="58" t="str">
        <f>IFERROR(__xludf.DUMMYFUNCTION("""COMPUTED_VALUE"""),"#N/A")</f>
        <v>#N/A</v>
      </c>
      <c r="D19" s="59" t="str">
        <f>IFERROR(__xludf.DUMMYFUNCTION("""COMPUTED_VALUE"""),"#N/A")</f>
        <v>#N/A</v>
      </c>
    </row>
    <row r="20">
      <c r="A20" s="57"/>
      <c r="B20" s="57"/>
      <c r="C20" s="58"/>
      <c r="D20" s="59"/>
    </row>
    <row r="21">
      <c r="A21" s="57"/>
      <c r="B21" s="57"/>
      <c r="C21" s="58"/>
      <c r="D21" s="59"/>
    </row>
    <row r="22">
      <c r="A22" s="57"/>
      <c r="B22" s="57"/>
      <c r="C22" s="58"/>
      <c r="D22" s="59"/>
    </row>
    <row r="23">
      <c r="A23" s="57"/>
      <c r="B23" s="57"/>
      <c r="C23" s="58"/>
      <c r="D23" s="59"/>
    </row>
    <row r="24">
      <c r="A24" s="57"/>
      <c r="B24" s="57"/>
      <c r="C24" s="58"/>
      <c r="D24" s="59"/>
    </row>
    <row r="25">
      <c r="A25" s="57"/>
      <c r="B25" s="57"/>
      <c r="C25" s="58"/>
      <c r="D25" s="59"/>
    </row>
    <row r="26">
      <c r="A26" s="57"/>
      <c r="B26" s="57"/>
      <c r="C26" s="58"/>
      <c r="D26" s="59"/>
    </row>
    <row r="27">
      <c r="A27" s="57"/>
      <c r="B27" s="57"/>
      <c r="C27" s="58"/>
      <c r="D27" s="59"/>
    </row>
    <row r="28">
      <c r="A28" s="57"/>
      <c r="B28" s="57"/>
      <c r="C28" s="58"/>
      <c r="D28" s="59"/>
    </row>
    <row r="29">
      <c r="A29" s="57"/>
      <c r="B29" s="57"/>
      <c r="C29" s="57"/>
      <c r="D29" s="59"/>
    </row>
    <row r="30">
      <c r="A30" s="57"/>
      <c r="B30" s="57"/>
      <c r="C30" s="57"/>
      <c r="D30" s="59"/>
    </row>
  </sheetData>
  <mergeCells count="1">
    <mergeCell ref="A1:D1"/>
  </mergeCells>
  <drawing r:id="rId1"/>
</worksheet>
</file>